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norri.da\AppData\Local\Microsoft\Windows\INetCache\Content.Outlook\5AUYDY2B\"/>
    </mc:Choice>
  </mc:AlternateContent>
  <xr:revisionPtr revIDLastSave="0" documentId="13_ncr:1_{BEC70B2E-D784-4428-8D8A-374392B78D84}" xr6:coauthVersionLast="47" xr6:coauthVersionMax="47" xr10:uidLastSave="{00000000-0000-0000-0000-000000000000}"/>
  <bookViews>
    <workbookView xWindow="-120" yWindow="-120" windowWidth="29040" windowHeight="15720" tabRatio="881" xr2:uid="{00000000-000D-0000-FFFF-FFFF00000000}"/>
  </bookViews>
  <sheets>
    <sheet name="Helstu stærðir" sheetId="39" r:id="rId1"/>
    <sheet name="T1" sheetId="1" r:id="rId2"/>
    <sheet name="T2" sheetId="2" r:id="rId3"/>
    <sheet name="T3" sheetId="5" r:id="rId4"/>
    <sheet name="T4" sheetId="6" r:id="rId5"/>
    <sheet name="T5" sheetId="7" r:id="rId6"/>
    <sheet name="T6" sheetId="8" r:id="rId7"/>
    <sheet name="T7" sheetId="9" r:id="rId8"/>
    <sheet name="T8" sheetId="10" r:id="rId9"/>
    <sheet name="T9" sheetId="11" r:id="rId10"/>
    <sheet name="T10" sheetId="12" r:id="rId11"/>
    <sheet name="T11" sheetId="13" r:id="rId12"/>
    <sheet name="T12" sheetId="14" r:id="rId13"/>
    <sheet name="T13" sheetId="15" r:id="rId14"/>
    <sheet name="T14" sheetId="17" r:id="rId15"/>
    <sheet name="T15" sheetId="18" r:id="rId16"/>
    <sheet name="T16" sheetId="19" r:id="rId17"/>
    <sheet name="T17" sheetId="20" r:id="rId18"/>
    <sheet name="T18" sheetId="21" r:id="rId19"/>
    <sheet name="T19" sheetId="22" r:id="rId20"/>
    <sheet name="T20" sheetId="23" r:id="rId21"/>
    <sheet name="T21" sheetId="24" r:id="rId22"/>
    <sheet name="T22" sheetId="25" r:id="rId23"/>
    <sheet name="T23" sheetId="41" r:id="rId24"/>
    <sheet name="T24" sheetId="26" r:id="rId25"/>
    <sheet name="T25" sheetId="27" r:id="rId26"/>
    <sheet name="T26" sheetId="28" r:id="rId27"/>
    <sheet name="T27" sheetId="29" r:id="rId28"/>
    <sheet name="T28" sheetId="30" r:id="rId29"/>
    <sheet name="T29" sheetId="31" r:id="rId30"/>
    <sheet name="T30" sheetId="32" r:id="rId31"/>
    <sheet name="T31" sheetId="33" r:id="rId32"/>
    <sheet name="T32" sheetId="34" r:id="rId33"/>
    <sheet name="T33" sheetId="42" r:id="rId34"/>
    <sheet name="T34" sheetId="43" r:id="rId35"/>
    <sheet name="T35" sheetId="44" r:id="rId36"/>
    <sheet name="T36" sheetId="35" r:id="rId37"/>
    <sheet name="T37" sheetId="36" r:id="rId38"/>
    <sheet name="T38" sheetId="37" r:id="rId39"/>
    <sheet name="Aðilar" sheetId="45" r:id="rId4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9" l="1"/>
  <c r="G17" i="9"/>
  <c r="F17" i="9"/>
  <c r="D17" i="9"/>
  <c r="C17" i="9"/>
  <c r="B17" i="9"/>
  <c r="H16" i="9"/>
  <c r="G16" i="9"/>
  <c r="F16" i="9"/>
  <c r="D16" i="9"/>
  <c r="C16" i="9"/>
  <c r="B16" i="9"/>
  <c r="H15" i="9"/>
  <c r="G15" i="9"/>
  <c r="F15" i="9"/>
  <c r="D15" i="9"/>
  <c r="C15" i="9"/>
  <c r="B15" i="9"/>
  <c r="H14" i="9"/>
  <c r="G14" i="9"/>
  <c r="F14" i="9"/>
  <c r="D14" i="9"/>
  <c r="C14" i="9"/>
  <c r="B14" i="9"/>
  <c r="H12" i="9"/>
  <c r="G12" i="9"/>
  <c r="F12" i="9"/>
  <c r="D12" i="9"/>
  <c r="C12" i="9"/>
  <c r="B12" i="9"/>
  <c r="H11" i="9"/>
  <c r="G11" i="9"/>
  <c r="F11" i="9"/>
  <c r="D11" i="9"/>
  <c r="C11" i="9"/>
  <c r="B11" i="9"/>
  <c r="H10" i="9"/>
  <c r="G10" i="9"/>
  <c r="F10" i="9"/>
  <c r="D10" i="9"/>
  <c r="C10" i="9"/>
  <c r="B10" i="9"/>
  <c r="H8" i="9"/>
  <c r="G8" i="9"/>
  <c r="F8" i="9"/>
</calcChain>
</file>

<file path=xl/sharedStrings.xml><?xml version="1.0" encoding="utf-8"?>
<sst xmlns="http://schemas.openxmlformats.org/spreadsheetml/2006/main" count="1193" uniqueCount="549">
  <si>
    <t>Fastanet</t>
  </si>
  <si>
    <t xml:space="preserve">Tafla 1. Helstu stærðir á fastaneti </t>
  </si>
  <si>
    <t xml:space="preserve">Table 1. Main indicators in the fixed network </t>
  </si>
  <si>
    <t>Mynd 1. Heildarfjöldi áskrifenda með fastlínusíma</t>
  </si>
  <si>
    <t>Picture 1. Total subscribers with fixed network phone</t>
  </si>
  <si>
    <t>PSTN aðgangslínur / PSTN subscribers lines</t>
  </si>
  <si>
    <t>ISDN línur (2B) / ISDN (2B) subscribers lines</t>
  </si>
  <si>
    <t>ISDN línur (30B) / ISDN (30B) subscribers lines</t>
  </si>
  <si>
    <t>Netsími (49X-XXXX) / IP phone</t>
  </si>
  <si>
    <t>VoIP sími / VoIP phone</t>
  </si>
  <si>
    <t>( 1.000 mínútur / minutes)</t>
  </si>
  <si>
    <t>Símtöl úr fastlínusíma / Calls from fixed networks</t>
  </si>
  <si>
    <t>Símtöl til fastaneta / Calls to fixed networks</t>
  </si>
  <si>
    <t>Símtöl til útlanda / Outgoing international calls</t>
  </si>
  <si>
    <t>Símtöl til farsímaneta / Calls to mobile networks</t>
  </si>
  <si>
    <t>Table 2. Total subscribers with fixed network phone</t>
  </si>
  <si>
    <t>Tafla 2. Heildarfjöldi áskrifenda með fastlínusíma</t>
  </si>
  <si>
    <t>Fjöldi</t>
  </si>
  <si>
    <t>Markaðshlutdeild</t>
  </si>
  <si>
    <t>Number</t>
  </si>
  <si>
    <t>Market share</t>
  </si>
  <si>
    <t>Samtals / Total</t>
  </si>
  <si>
    <t xml:space="preserve"> - Heimili / Private</t>
  </si>
  <si>
    <t xml:space="preserve"> - Fyrirtæki / Business</t>
  </si>
  <si>
    <t xml:space="preserve"> - Síminn </t>
  </si>
  <si>
    <t xml:space="preserve"> - Vodafone </t>
  </si>
  <si>
    <t xml:space="preserve"> - Aðrir / Others</t>
  </si>
  <si>
    <t>Mynd 2. Heildarfjöldi áskrifenda eftir fyrirtækjum</t>
  </si>
  <si>
    <t>Picture 2. Total number of subscribers by companies</t>
  </si>
  <si>
    <t xml:space="preserve"> - Símtöl til fastaneta / Calls to fixed networks</t>
  </si>
  <si>
    <t xml:space="preserve"> - Símtöl til útlanda / Outgoing international calls</t>
  </si>
  <si>
    <t xml:space="preserve"> - Símtöl til farsímaneta / Calls to mobile networks</t>
  </si>
  <si>
    <t>Mynd 7. Markaðshlutdeild skipt eftir fyrirtækjum</t>
  </si>
  <si>
    <t>Picture 7. Market share by companies</t>
  </si>
  <si>
    <t xml:space="preserve"> - GlobalCall</t>
  </si>
  <si>
    <t xml:space="preserve"> - Vodafone</t>
  </si>
  <si>
    <t>Farsímanet</t>
  </si>
  <si>
    <t>Heildarfjöldi farsíma áskrifta / Total mobile subscriptions</t>
  </si>
  <si>
    <t>Gagnaáskrift eingöngu / Data only subscriptions</t>
  </si>
  <si>
    <t>Fjöldi mínútna úr farsímum / Total minutes from mobile</t>
  </si>
  <si>
    <t>( 1.000 símtöl / calls)</t>
  </si>
  <si>
    <t>Fjöldi símtala úr farsímum / Total calls from mobile</t>
  </si>
  <si>
    <t>(1.000 skilaboð / Messages)</t>
  </si>
  <si>
    <t>SMS skeyti send úr farsímum / SMS sent from mobile</t>
  </si>
  <si>
    <t>MMS skeyti send úr farsímum / MMS sent from mobile</t>
  </si>
  <si>
    <t xml:space="preserve">Fjöldi áskrifta </t>
  </si>
  <si>
    <t xml:space="preserve">Total subscriptions </t>
  </si>
  <si>
    <t xml:space="preserve"> - Nova</t>
  </si>
  <si>
    <t xml:space="preserve"> - Síminn</t>
  </si>
  <si>
    <t xml:space="preserve">Mynd 11. Markaðshlutdeild skipt eftir fyrirtækjum </t>
  </si>
  <si>
    <t xml:space="preserve">Mynd 12. Markaðshlutdeild skipt eftir fyrirtækjum </t>
  </si>
  <si>
    <t>Fyrirframgreidd símakort</t>
  </si>
  <si>
    <t>Pre-paid phone cards</t>
  </si>
  <si>
    <t>Fjöldi virkra símakorta</t>
  </si>
  <si>
    <t>Active phone cards</t>
  </si>
  <si>
    <t xml:space="preserve"> - Virk 2G / Active 2G </t>
  </si>
  <si>
    <t xml:space="preserve"> - Virk 3G / Active 3G</t>
  </si>
  <si>
    <t xml:space="preserve"> - Virk 4G / Active 4G</t>
  </si>
  <si>
    <t>Numbers</t>
  </si>
  <si>
    <t xml:space="preserve"> - Símtöl í fastanet / Calls to fixed network</t>
  </si>
  <si>
    <t xml:space="preserve">Mynd 18. Markaðshlutdeild skipt eftir fyrirtækjum </t>
  </si>
  <si>
    <t xml:space="preserve">Mynd 19. Markaðshlutdeild skipt eftir fyrirtækjum </t>
  </si>
  <si>
    <t xml:space="preserve">Mynd 20. Markaðshlutdeild skipt eftir fyrirtækjum </t>
  </si>
  <si>
    <t xml:space="preserve">Mynd 21. Markaðshlutdeild skipt eftir fyrirtækjum </t>
  </si>
  <si>
    <t xml:space="preserve">Picture 21. Market share by companies </t>
  </si>
  <si>
    <t>SMS</t>
  </si>
  <si>
    <t>MMS</t>
  </si>
  <si>
    <t>Breiðbandstenging farsíma</t>
  </si>
  <si>
    <t>Mobile broadband</t>
  </si>
  <si>
    <t xml:space="preserve">Mobile broadband </t>
  </si>
  <si>
    <t>Farsímanet / gögn</t>
  </si>
  <si>
    <t>Mobile network / Data</t>
  </si>
  <si>
    <t xml:space="preserve"> - Tal og gögn / Voice and data</t>
  </si>
  <si>
    <t xml:space="preserve"> - Eingöngu gögn / Data only</t>
  </si>
  <si>
    <t>Farsímanet / Tal og gögn</t>
  </si>
  <si>
    <t>Mobile network / Voice and data</t>
  </si>
  <si>
    <t>Farsímanet / Eingöngu gögn</t>
  </si>
  <si>
    <t>Mobile network / Data only</t>
  </si>
  <si>
    <t>Internet</t>
  </si>
  <si>
    <t xml:space="preserve"> - Ljósleiðari / Fiber</t>
  </si>
  <si>
    <t xml:space="preserve"> - xDSL</t>
  </si>
  <si>
    <t xml:space="preserve"> - Örbylgja / Wireless-radio</t>
  </si>
  <si>
    <t xml:space="preserve"> - Hringdu</t>
  </si>
  <si>
    <t>xDSL</t>
  </si>
  <si>
    <t>Velta og fjárfesting</t>
  </si>
  <si>
    <t>Í milljónum króna / In millions of krónur</t>
  </si>
  <si>
    <t xml:space="preserve"> - Fastanetið / Fixed network</t>
  </si>
  <si>
    <t xml:space="preserve"> - Talsímarekstur / Fixed network phone</t>
  </si>
  <si>
    <t xml:space="preserve"> - Farsímarekstur / Mobile network</t>
  </si>
  <si>
    <t xml:space="preserve"> - Gagnafl. og Internet þjón. / Data transfer and Internet service</t>
  </si>
  <si>
    <t xml:space="preserve"> - Aðrar tekjur / Other income</t>
  </si>
  <si>
    <t xml:space="preserve"> - Stoðsvið / Support services</t>
  </si>
  <si>
    <t>Skráð fjarskiptafyrirtæki</t>
  </si>
  <si>
    <t>Tegund starfsemi</t>
  </si>
  <si>
    <t>Ábótinn ehf.</t>
  </si>
  <si>
    <t>Fjölnet ehf.</t>
  </si>
  <si>
    <t>GlobalCall ehf.</t>
  </si>
  <si>
    <t>Hringdu ehf.</t>
  </si>
  <si>
    <t>Hringiðan ehf./Vortex Inc.</t>
  </si>
  <si>
    <t>Magnavík ehf.</t>
  </si>
  <si>
    <t>Orkufjarskipti hf.</t>
  </si>
  <si>
    <t>Síminn hf.</t>
  </si>
  <si>
    <t>Snerpa ehf.</t>
  </si>
  <si>
    <t>TSC ehf.</t>
  </si>
  <si>
    <t>Tölvun ehf.</t>
  </si>
  <si>
    <t>Data transmission service</t>
  </si>
  <si>
    <t>Data transmission and service</t>
  </si>
  <si>
    <t>Voice telephony, mobile, data transmission and network</t>
  </si>
  <si>
    <t>Voice telephony, data transmission and network</t>
  </si>
  <si>
    <t>Voice telephony</t>
  </si>
  <si>
    <t>Voice telephony and data transmission service</t>
  </si>
  <si>
    <t>Voice telephony and data transmission</t>
  </si>
  <si>
    <t>Electronic communication network</t>
  </si>
  <si>
    <t>Network, voice telephony and data transmisson</t>
  </si>
  <si>
    <t>Fiber optical network</t>
  </si>
  <si>
    <t>Helstu stærðir</t>
  </si>
  <si>
    <t>Breyting %</t>
  </si>
  <si>
    <t>Main indicators</t>
  </si>
  <si>
    <t>Change %</t>
  </si>
  <si>
    <t>Árvakur hf.</t>
  </si>
  <si>
    <t>Ásaljós</t>
  </si>
  <si>
    <t xml:space="preserve">Bloomberg Finance L.P. </t>
  </si>
  <si>
    <t>Boðleið Þjónusta ehf.</t>
  </si>
  <si>
    <t>BT Solutions Limited, útibú á Íslandi</t>
  </si>
  <si>
    <t>Colt Technology Services AB</t>
  </si>
  <si>
    <t>DCN Hub ehf.</t>
  </si>
  <si>
    <t>DVD-Margmiðlun ehf.</t>
  </si>
  <si>
    <t>Eyja- og Miklaholts- hreppur</t>
  </si>
  <si>
    <t>Factor ehf.</t>
  </si>
  <si>
    <t>Farice ehf.</t>
  </si>
  <si>
    <t>Fjarskiptafélag Skeiða- og Gnúpverjahrepps ehf.</t>
  </si>
  <si>
    <t>Gagnaveitan ehf.</t>
  </si>
  <si>
    <t xml:space="preserve">Gagnaveita Hornafjarðar ehf. </t>
  </si>
  <si>
    <t>Gagnaveita Suðurlands ehf.</t>
  </si>
  <si>
    <t>Halló ehf.</t>
  </si>
  <si>
    <t>Hitaveita Tálknafjarðarhrepps</t>
  </si>
  <si>
    <t>Hvalfjarðarsveit</t>
  </si>
  <si>
    <t xml:space="preserve">Icelandair ehf. </t>
  </si>
  <si>
    <t xml:space="preserve">Internet á Íslandi hf. </t>
  </si>
  <si>
    <t>Isavia ehf.</t>
  </si>
  <si>
    <t>Kukl ehf.</t>
  </si>
  <si>
    <t>Landhelgisgæsla Íslands</t>
  </si>
  <si>
    <t>LíF í Mýrdal ehf.</t>
  </si>
  <si>
    <t>Ljós og gagnaleiðari ehf.</t>
  </si>
  <si>
    <t>Martölvan ehf.</t>
  </si>
  <si>
    <t>Neyðarlínan hf.</t>
  </si>
  <si>
    <t>OnAir S.A.R.L.</t>
  </si>
  <si>
    <t>Opin kerfi ehf.</t>
  </si>
  <si>
    <t>Rafey ehf.</t>
  </si>
  <si>
    <t>Ríkisútvarpið ohf.</t>
  </si>
  <si>
    <t>TELE Greenland A/S</t>
  </si>
  <si>
    <t>Tismi BV</t>
  </si>
  <si>
    <t>Þekking - Tristan hf.</t>
  </si>
  <si>
    <t>Þorvaldur Stefánsson</t>
  </si>
  <si>
    <t>Öryggisfjarskipti ehf.</t>
  </si>
  <si>
    <t>Directory enquiry service</t>
  </si>
  <si>
    <t>Operation of fixed electronic communication network</t>
  </si>
  <si>
    <t>Leased line and network</t>
  </si>
  <si>
    <t>Voice telephony, mobile telephony and operation of fixed data transmission network</t>
  </si>
  <si>
    <t>Data transmission services</t>
  </si>
  <si>
    <t>Mobile and data transmission services</t>
  </si>
  <si>
    <t>Submarine cable and data transmission service</t>
  </si>
  <si>
    <t>Fixed data transmission network</t>
  </si>
  <si>
    <t>Submarine cable</t>
  </si>
  <si>
    <t>Data transmission network</t>
  </si>
  <si>
    <t>Electronic communication services</t>
  </si>
  <si>
    <t>Electronic communucation networks</t>
  </si>
  <si>
    <t>Voice transmission service for aircrafts and operation of fixed electronic communication network</t>
  </si>
  <si>
    <t>Publication of directories, directory enquiry service</t>
  </si>
  <si>
    <t>Operation of fixed electronic communication network and data transmission service</t>
  </si>
  <si>
    <t>Voice telephony - emergency service</t>
  </si>
  <si>
    <t>Mobile communication services on aircraft (MCA)</t>
  </si>
  <si>
    <t>Operation of wireless electronic communication network</t>
  </si>
  <si>
    <t>Voice and mobile telephony</t>
  </si>
  <si>
    <t>Telecommunication service and network / TETRA</t>
  </si>
  <si>
    <t>Fjöldi TÍT áskrifta / Number of M2M subscriptions</t>
  </si>
  <si>
    <t>Ljósleiðari / Fiber</t>
  </si>
  <si>
    <t>Upplýsingaþjónusta um símanúmer/</t>
  </si>
  <si>
    <t>Farsíma- og gagnaflutningsþjónusta/</t>
  </si>
  <si>
    <t>Gagnaflutningsþjónusta/</t>
  </si>
  <si>
    <t>Gagnaflutningsnet og –þjónusta/</t>
  </si>
  <si>
    <t>Rekstur fastlínu fjarskiptanets/</t>
  </si>
  <si>
    <t>Leigulínuþjónusta og almennt fjarskiptanet/</t>
  </si>
  <si>
    <t>Talsímaþjónusta, farsímaþjónusta og rekstur fastlínu fjarskiptanets/</t>
  </si>
  <si>
    <t>Talsíma- og gagnaflutningsþjónusta/</t>
  </si>
  <si>
    <t>Sæstrengur og gagnaflutningsþjónusta/</t>
  </si>
  <si>
    <t>Gagnaflutningsnet- og gagnaflutningsþjónusta/</t>
  </si>
  <si>
    <t>Sæstrengur/</t>
  </si>
  <si>
    <t>Gagnaflutningsnet/</t>
  </si>
  <si>
    <t>Talsímaþjónusta, farsímaþjónusta, gagnaflutningsþjónusta og fjarskiptanet/</t>
  </si>
  <si>
    <t>Talsíma-, gagnaflutningsþjónusta og fjarskiptanet/</t>
  </si>
  <si>
    <t>Fjarskiptaþjónusta/</t>
  </si>
  <si>
    <t>Fjarskiptanet/</t>
  </si>
  <si>
    <t>Talsímaþjónusta/</t>
  </si>
  <si>
    <t>Hljóðvarps- og/eða sjónvarpsdreifing/</t>
  </si>
  <si>
    <t>Gagnaflutningsþjónusta um fastanet/</t>
  </si>
  <si>
    <r>
      <t>Fjarskiptanet/</t>
    </r>
    <r>
      <rPr>
        <i/>
        <sz val="9"/>
        <color theme="1"/>
        <rFont val="Verdana"/>
        <family val="2"/>
      </rPr>
      <t>Network</t>
    </r>
  </si>
  <si>
    <t>Fjarskiptanet, talsíma- og gagnaflutningsþjónusta/</t>
  </si>
  <si>
    <t>Talþjónusta við flugvélar og rekstur fastlínu fjarskiptakerfis/</t>
  </si>
  <si>
    <t>Útgáfa síma- og vistfangaskrár. Upplýsingaþjónusta um símanúmer/</t>
  </si>
  <si>
    <t>Rekstur og útleiga NATO ljósleiðarastrengs/</t>
  </si>
  <si>
    <t>Management and lease of NATO´s optical fibre network</t>
  </si>
  <si>
    <t>Transmission of radio and television signals</t>
  </si>
  <si>
    <t>Gagnaflutsningsnet/</t>
  </si>
  <si>
    <t>Talsíma, gagnaflutningsþjónusta og fjarskiptanet/</t>
  </si>
  <si>
    <r>
      <t xml:space="preserve">Fjarskiptanet/ </t>
    </r>
    <r>
      <rPr>
        <i/>
        <sz val="9"/>
        <color rgb="FF000000"/>
        <rFont val="Verdana"/>
        <family val="2"/>
      </rPr>
      <t>Network</t>
    </r>
    <r>
      <rPr>
        <sz val="9"/>
        <color rgb="FF000000"/>
        <rFont val="Verdana"/>
        <family val="2"/>
      </rPr>
      <t xml:space="preserve">  </t>
    </r>
  </si>
  <si>
    <t>Talsímaþjónusta/neyðarsímsvörun/</t>
  </si>
  <si>
    <t>Farsímaþjónusta um borð í flugvélum (MCA)/</t>
  </si>
  <si>
    <t>Fjarskiptaþjónusta: Hljóðvarp og sjónvarp/</t>
  </si>
  <si>
    <t>Talsímaþjónusta, GSM, gagnaflutningsnet o.fl./</t>
  </si>
  <si>
    <t>Fjarskiptanet/ tal- og gagnaflutningsþjónusta/</t>
  </si>
  <si>
    <t>Ljósleiðaranet/</t>
  </si>
  <si>
    <t>Tal- og farsímaþjónusta/</t>
  </si>
  <si>
    <t>Skipaþjónustugagna- flutningur/</t>
  </si>
  <si>
    <t>Maritime mobile</t>
  </si>
  <si>
    <t>Fjarskiptaþjónusta og fjarskiptanet/TETRA/</t>
  </si>
  <si>
    <t>Í lok tímabils / End of</t>
  </si>
  <si>
    <t xml:space="preserve">Mynd 17. Markaðshlutdeild skipt eftir fyrirtækjum </t>
  </si>
  <si>
    <t xml:space="preserve">Picture 20. Market share by companies </t>
  </si>
  <si>
    <t>Mynd 28. Markaðshlutdeild skipt eftir fyrirtækjum</t>
  </si>
  <si>
    <t>Picture 28. Market share by companies</t>
  </si>
  <si>
    <t>Fjarskiptafélag Skagabyggðar</t>
  </si>
  <si>
    <r>
      <t>Gagnaflutningsnet/</t>
    </r>
    <r>
      <rPr>
        <i/>
        <sz val="9"/>
        <color theme="1"/>
        <rFont val="Verdana"/>
        <family val="2"/>
      </rPr>
      <t xml:space="preserve"> Data transmission network</t>
    </r>
  </si>
  <si>
    <t>Netið í símann / Voice and data subscriptions</t>
  </si>
  <si>
    <t>Mynd 29. Markaðshlutdeild skipt eftir fyrirtækjum</t>
  </si>
  <si>
    <t>Farsímanet / Gagnamagn</t>
  </si>
  <si>
    <t>Mobile network / Data traffic</t>
  </si>
  <si>
    <t>1819 Nýr valkostur ehf.</t>
  </si>
  <si>
    <t>Alþingi</t>
  </si>
  <si>
    <t>Transmission of radio and television signal</t>
  </si>
  <si>
    <t>Austurljós ehf.</t>
  </si>
  <si>
    <t>Gagnaflutningsnet og þjónusta/</t>
  </si>
  <si>
    <t>Data transmisison and service</t>
  </si>
  <si>
    <t>Dalaveitur ehf.</t>
  </si>
  <si>
    <t>Operation of fixed electronic communications network</t>
  </si>
  <si>
    <t>Data transmission service via fixed electronic communicaiton network</t>
  </si>
  <si>
    <t>Fjarskiptafélag Svalbarðshrepps ehf.</t>
  </si>
  <si>
    <t>Hópkaup ehf.</t>
  </si>
  <si>
    <t>Hótel Laki ehf.</t>
  </si>
  <si>
    <t>Já hf.</t>
  </si>
  <si>
    <t>Leiðarljós ehf.</t>
  </si>
  <si>
    <t>Ljósfesti ehf.</t>
  </si>
  <si>
    <t>Nordic Networks ehf.</t>
  </si>
  <si>
    <t>Rangárljós</t>
  </si>
  <si>
    <t>Sensa ehf.</t>
  </si>
  <si>
    <t>Sumarsól ehf.</t>
  </si>
  <si>
    <t>Tech Support á Íslandi ehf.</t>
  </si>
  <si>
    <t>Talsímaþjónusta, gagnaflutningsþjónusta um fastanet og þráðlaus net/</t>
  </si>
  <si>
    <t>Voice telephony and fixed and wireless data transmission services</t>
  </si>
  <si>
    <t>Tafla 3. Heildarfjöldi mínútna á fastaneti</t>
  </si>
  <si>
    <t>Table 3. Total traffic in the fixed network</t>
  </si>
  <si>
    <t>Mynd 3. Heildarfjöldi mínútna á fastaneti</t>
  </si>
  <si>
    <t>Picture 3. Total traffic in the fixed network</t>
  </si>
  <si>
    <t>Tafla 4. Heildarfjöldi mínútna á fastaneti</t>
  </si>
  <si>
    <t>Table 4. Total traffic in the fixed network</t>
  </si>
  <si>
    <t>Tafla 5. Símtöl til fastaneta</t>
  </si>
  <si>
    <t>Table 5. Calls to fixed networks</t>
  </si>
  <si>
    <t>Mynd 5. Markaðshlutdeild skipt eftir fyrirtækjum</t>
  </si>
  <si>
    <t>Picture 5. Market share by companies</t>
  </si>
  <si>
    <t>Tafla 6. Símtöl til útlanda</t>
  </si>
  <si>
    <t>Table 6. Outgoing international calls</t>
  </si>
  <si>
    <t>Mynd 6. Markaðshlutdeild skipt eftir fyrirtækjum</t>
  </si>
  <si>
    <t xml:space="preserve">Picture 6. Market share by companies </t>
  </si>
  <si>
    <t>Tafla 7. Símtöl til farsímaneta</t>
  </si>
  <si>
    <t>Table 7. Calls to mobile networks</t>
  </si>
  <si>
    <t>Tafla 8. Helstu stærðir á farsímaneti</t>
  </si>
  <si>
    <t>Table 8. Main indicators in mobile networks</t>
  </si>
  <si>
    <t>Mynd 8. Heildarfjöldi farsímaáskrifta</t>
  </si>
  <si>
    <t>Picture 8. Total mobile subscriptions</t>
  </si>
  <si>
    <t>Tafla 9. Heildarfjöldi áskrifta</t>
  </si>
  <si>
    <t>Table 9. Total subscriptions</t>
  </si>
  <si>
    <t xml:space="preserve">Mynd 9. Markaðshlutdeild skipt eftir fyrirtækjum </t>
  </si>
  <si>
    <t xml:space="preserve">Picture 9.  Market share by companies </t>
  </si>
  <si>
    <t>Tafla 10. Fjöldi áskrifta með talþjónustu</t>
  </si>
  <si>
    <t xml:space="preserve">Mynd 10. Markaðshlutdeild skipt eftir fyrirtækjum </t>
  </si>
  <si>
    <t>Picture 10.  Market share by companies</t>
  </si>
  <si>
    <t>Tafla 11. Fastar áskriftir</t>
  </si>
  <si>
    <t>Table 11. Fixed subscriptions</t>
  </si>
  <si>
    <t xml:space="preserve">Picture 11. Market share by companies </t>
  </si>
  <si>
    <t>Tafla 12. Fyrirframgreidd símakort</t>
  </si>
  <si>
    <t>Table 12. Pre-paid phone cards</t>
  </si>
  <si>
    <t xml:space="preserve">Picture 12. Market share by companies </t>
  </si>
  <si>
    <t>Tafla 13. Fjöldi virkra símakorta á farsímaneti</t>
  </si>
  <si>
    <t>Table 13. Number of active phone cards on mobile networks</t>
  </si>
  <si>
    <t>Mynd 13. Hlutdeild skipt eftir tegund</t>
  </si>
  <si>
    <t>Picture 13. Share by type</t>
  </si>
  <si>
    <t>Tafla 14. Heildarfjöldi mínútna úr farsímum</t>
  </si>
  <si>
    <t>Table 14. Total minutes from mobile phones</t>
  </si>
  <si>
    <t>Mynd 14. Heildarfjöldi mínútna úr farsímum</t>
  </si>
  <si>
    <t xml:space="preserve">Picture 14. Total minutes from mobile phones </t>
  </si>
  <si>
    <t>Tafla 15. Heildarfjöldi mínútna úr farsímum</t>
  </si>
  <si>
    <t>Table 15. Total minutes from mobile phones</t>
  </si>
  <si>
    <t xml:space="preserve">Mynd 15. Markaðshlutdeild skipt eftir fyrirtækjum </t>
  </si>
  <si>
    <t xml:space="preserve">Picture 15. Market share by companies </t>
  </si>
  <si>
    <t>Tafla 16. Fjöldi mínútna úr farsímum til fastanets</t>
  </si>
  <si>
    <t>Table 16. Total minutes from mobile to fixed network</t>
  </si>
  <si>
    <t xml:space="preserve">Mynd 16. Markaðshlutdeild skipt eftir fyrirtækjum </t>
  </si>
  <si>
    <t>Picture 16. Market share by companies</t>
  </si>
  <si>
    <t>Tafla 17. Fjöldi mínútna úr farsímum í farsíma</t>
  </si>
  <si>
    <t>Table 17.  Total minutes from mobile to mobile</t>
  </si>
  <si>
    <t>Picture 17. Market share by company</t>
  </si>
  <si>
    <t>Mynd 4. Markaðshlutdeild skipt eftir fyrirtækjum</t>
  </si>
  <si>
    <t>Picture 4. Market share by companies</t>
  </si>
  <si>
    <t>Tafla 18. Fjöldi mínútna úr farsímum til útlanda</t>
  </si>
  <si>
    <t>Table 18. Total mobile outgoing international calls</t>
  </si>
  <si>
    <t xml:space="preserve">Picture 18. Market share by companies </t>
  </si>
  <si>
    <t>Tafla 19. Fjöldi SMS og MMS skilaboða eftir fyrirtækjum</t>
  </si>
  <si>
    <t>Table 19. Total SMS and MMS messages by companies</t>
  </si>
  <si>
    <t xml:space="preserve">Picture 19. Market share by companies </t>
  </si>
  <si>
    <t>Tafla 20. Fjöldi áskrifta fyrir netið í farsímann</t>
  </si>
  <si>
    <t xml:space="preserve">Table 20. Mobile broadband, number of voice and data subscriptions  </t>
  </si>
  <si>
    <t>Tafla 21. Fjöldi áskrifta fyrir netþjónustu á farsímaneti</t>
  </si>
  <si>
    <t xml:space="preserve">Table 21. Mobile broadband, number of data only subscriptions </t>
  </si>
  <si>
    <t>Tafla 22. Gagnamagn á farsímaneti</t>
  </si>
  <si>
    <t>Table 22. Data traffic in mobile networks</t>
  </si>
  <si>
    <t xml:space="preserve">Mynd 22. Gagnamagn á farsímaneti </t>
  </si>
  <si>
    <t xml:space="preserve">Picture 22. Data traffic in mobile networks </t>
  </si>
  <si>
    <t>Tafla 23. Gagnamagn á farsímaneti</t>
  </si>
  <si>
    <t>Table 23. Data traffic in mobile networks</t>
  </si>
  <si>
    <t>Mynd 23. Markaðshlutdeild skipt eftir fyrirtækjum</t>
  </si>
  <si>
    <t>Picture 23. Market share by companies</t>
  </si>
  <si>
    <t>Tafla 24. Gagnamagn, netið í farsímann</t>
  </si>
  <si>
    <t>Table 24. Data traffic in mobile networks, voice and data</t>
  </si>
  <si>
    <t>Mynd 24. Gagnamagn skipt eftir fyrirtækjum</t>
  </si>
  <si>
    <t>Picture 24. Data traffic by companies</t>
  </si>
  <si>
    <t>Tafla 25. Gagnamagn, eingöngu gagnaáskrift</t>
  </si>
  <si>
    <t>Table 25. Data traffic in mobile network, data only subscriptions</t>
  </si>
  <si>
    <t>Mynd 25. Markaðshlutdeild skipt eftir fyrirtækjum</t>
  </si>
  <si>
    <t>Picture 25. Market share by companies</t>
  </si>
  <si>
    <t>Tafla 26. Fjöldi tenginga eftir tegund</t>
  </si>
  <si>
    <t>Table 26.  Total subscriptions by type</t>
  </si>
  <si>
    <t>Mynd 26. Hlutfall tenginga eftir tegund</t>
  </si>
  <si>
    <t>Tafla 27. Fjöldi internettenginga eftir fyrirtækjum</t>
  </si>
  <si>
    <t>Table 27.  Total subscriptions by companies</t>
  </si>
  <si>
    <t>Mynd 27. Markaðshlutdeild skipt eftir fyrirtækjum</t>
  </si>
  <si>
    <t>Picture 27. Market share by companies</t>
  </si>
  <si>
    <t>Tafla 28. Fjöldi xDSL tenginga eftir fyrirtækjum</t>
  </si>
  <si>
    <t xml:space="preserve">Table 28.  Total xDSL subscriptions by companies </t>
  </si>
  <si>
    <t>Tafla 29. Fjöldi ljósleiðara internettenginga</t>
  </si>
  <si>
    <t>Table 29.  Total fiber internet connection</t>
  </si>
  <si>
    <t>Picture 29.  Market share by companies</t>
  </si>
  <si>
    <t>Tafla 30. Fjöldi xDSL og ljósleiðara internettenginga</t>
  </si>
  <si>
    <t>Table 30.  Total xDSL and fiber internet connection</t>
  </si>
  <si>
    <t>Mynd 30. Fjöldi xDSL og ljósleiðara internettenginga</t>
  </si>
  <si>
    <t>Picture 30.  Total xDSL and fiber internet connection</t>
  </si>
  <si>
    <t>Tafla 31. Fjöldi tenginga eftir niðurhalshraða</t>
  </si>
  <si>
    <t>Table 31.  Total subscriptions by downstream speeds</t>
  </si>
  <si>
    <t>Mynd 31. Hlutfall tenginga eftir niðurhalshraða tengingar</t>
  </si>
  <si>
    <t>Picture 31. Total subscriptions by downstream speeds</t>
  </si>
  <si>
    <t>Tafla 32. Fjöldi tenginga eftir upphalshraða</t>
  </si>
  <si>
    <t>Table 32.  Total subscriptions by upstream speeds</t>
  </si>
  <si>
    <t>Mynd 32. Hlutfall tenginga eftir upphalshalshraða tengingar</t>
  </si>
  <si>
    <t>Picture 32. Total subscriptions by upstream speeds</t>
  </si>
  <si>
    <t>Tafla 35. Fjárfestingar eftir fjarskiptastarfsemi</t>
  </si>
  <si>
    <t>Table 35.  Investment in telecommunication</t>
  </si>
  <si>
    <t>Mynd 35. Fjárfestingar eftir fjarskiptastarfsemi</t>
  </si>
  <si>
    <t>Picture 35. Investment in telecommunication</t>
  </si>
  <si>
    <t xml:space="preserve">Farsímaáskriftir með talþjónustu / Mobile voice </t>
  </si>
  <si>
    <t>Table 10. Mobile voice subscriptions</t>
  </si>
  <si>
    <t>Alza ehf.</t>
  </si>
  <si>
    <t>Gagnaflutningsþjónusta um þráðlaus- og fastanet/</t>
  </si>
  <si>
    <t>Data transmission service via fixed and wireless electronic communication networks</t>
  </si>
  <si>
    <t>Hljóðvarps og/eða sjónvarpsdreifing/</t>
  </si>
  <si>
    <t>Hljóðsmárinn ehf.</t>
  </si>
  <si>
    <t>Húnanet ehf.</t>
  </si>
  <si>
    <t>Rekstur fastlínu- og þráðlauss fjarskiptanets, gagnaflutningsþjónusta um þráðlaus og fastanet og hljóðvarps og/eða sjónvarpsdreifing/</t>
  </si>
  <si>
    <t>Ljóspunktur ehf.</t>
  </si>
  <si>
    <t>Origo hf.</t>
  </si>
  <si>
    <t>Premis ehf.</t>
  </si>
  <si>
    <t>Tal- og farsímaþjónusta, rekstur þráðlauss og fastlínu fjarskiptanets og gagnaflutningsþjónusta um fastanet og þráðlaus net/</t>
  </si>
  <si>
    <t xml:space="preserve">Voice telephony and mobile services, operation of fixed and wireless electronic communication networks and fixed and wireless data transmission services </t>
  </si>
  <si>
    <t>Protegion ehf.</t>
  </si>
  <si>
    <t>Sýn hf.</t>
  </si>
  <si>
    <t>Fixed line network data transmission</t>
  </si>
  <si>
    <t>Farsímaþjónusta og gagnaflutningsþjónusta um þráðlaus net/</t>
  </si>
  <si>
    <t>Mobile telephony and data transmission via wireless electronic communications networks</t>
  </si>
  <si>
    <t xml:space="preserve">  - 10 - 30 Mbit/s</t>
  </si>
  <si>
    <t xml:space="preserve">  - 30 - 100 Mbit/s</t>
  </si>
  <si>
    <t xml:space="preserve">  - 100 - 500 Mbit/s</t>
  </si>
  <si>
    <t xml:space="preserve">  - 500 - 1000 Mbit/s</t>
  </si>
  <si>
    <t xml:space="preserve">  - &gt; = 1000 Mbit/s</t>
  </si>
  <si>
    <t>Table 33.  Fixed broadband, Data traffic</t>
  </si>
  <si>
    <t>Fastanet / Gagnamagn</t>
  </si>
  <si>
    <t>Fixed broadband / Data traffic</t>
  </si>
  <si>
    <t xml:space="preserve"> - Niðurhal / Download</t>
  </si>
  <si>
    <t xml:space="preserve"> - Upphal / Upload</t>
  </si>
  <si>
    <t>Fastanet, Niðurhal</t>
  </si>
  <si>
    <t>Fixed broadband, Download</t>
  </si>
  <si>
    <t>Fastanet, Upphal</t>
  </si>
  <si>
    <t>Fixed broadband, Upload</t>
  </si>
  <si>
    <t>Tafla 33. Gagnamagn á fastaneti</t>
  </si>
  <si>
    <t>Mynd 33. Gagnamagn á fastaneti</t>
  </si>
  <si>
    <t>Picture 33. Fixed broadband, Data traffic</t>
  </si>
  <si>
    <t>Tafla 34. Gagnamagn á fastaneti, Niðurhal</t>
  </si>
  <si>
    <t>Table 34.  Fixed broadband, Download</t>
  </si>
  <si>
    <t>Mynd 34. Markaðshlutdeild skipt eftir fyrirtækjum</t>
  </si>
  <si>
    <t>Picture 34. Market shares by companies</t>
  </si>
  <si>
    <t>Tafla 35. Gagnamagn á fastaneti, Upphal</t>
  </si>
  <si>
    <t>Table 35.  Fixed broadband, Upload</t>
  </si>
  <si>
    <t>Mynd 35. Gagnamagn á fastaneti, Upphal</t>
  </si>
  <si>
    <t>Picture 35. Fixed broadband, Upload</t>
  </si>
  <si>
    <t>Table 36.  Number of IPTV subscriptions</t>
  </si>
  <si>
    <t>Mynd 36. Markaðshlutdeild skipt eftir fyrirtækjum</t>
  </si>
  <si>
    <t>Picture 36. Market share by companies</t>
  </si>
  <si>
    <t>Tafla 37. Heildartekjur eftir fjarskiptastarfsemi</t>
  </si>
  <si>
    <t>Table 37.  Total income from telecommunication</t>
  </si>
  <si>
    <t xml:space="preserve">Mynd 37. Heildartekjur eftir fjarskiptastarfsemi </t>
  </si>
  <si>
    <t xml:space="preserve">Picture 37. Total income from telecommunication </t>
  </si>
  <si>
    <t>Century Link Iceland ehf.</t>
  </si>
  <si>
    <t>Cubic Telecom Limited</t>
  </si>
  <si>
    <t>Operation of fixed and wireless electronic communications network and data transmission via wireless electronic communications networks</t>
  </si>
  <si>
    <t>DIDWW Ireland Limited</t>
  </si>
  <si>
    <t>Gagnaflutnings- og talsímaþjónusta/</t>
  </si>
  <si>
    <t>Data transmission and telephony service</t>
  </si>
  <si>
    <t>Digriklettur ehf.</t>
  </si>
  <si>
    <t>Fjarskiptafélag Reykhólahrepps</t>
  </si>
  <si>
    <t>Hitaveita Egilsstaða/Fella ehf.</t>
  </si>
  <si>
    <t>Operation of fixed and wireless electronic communication networks, data transmission via fixed and wireless electronic communications networks and transmission of radio and television signals</t>
  </si>
  <si>
    <t>Hrafnshóll ehf.</t>
  </si>
  <si>
    <t>Netvöktun ehf.</t>
  </si>
  <si>
    <t>Talsímaþjónusta, rekstur fastlínu og þráðlauss fjarskiptanets og gagnaflutningsþjónusta um fasta- og þráðlaus net/</t>
  </si>
  <si>
    <t>Voice telephony, operation of fixed and wireless electronic communications networks and fixed and wireless data transmission service</t>
  </si>
  <si>
    <t>Splitti ehf.</t>
  </si>
  <si>
    <t>Talsíma- og farsímaþjónusta, gagnaflutningsþjónusta um fastanet og þráðlaus net og upplýsingaþjónusta um símanúmer/</t>
  </si>
  <si>
    <t>Voice telephony, mobile, fixed and wireless data transmission and directory enquiry services</t>
  </si>
  <si>
    <t>TRS ehf.</t>
  </si>
  <si>
    <t>Twilio Ireland Limited</t>
  </si>
  <si>
    <t>Zendensk International Limited</t>
  </si>
  <si>
    <t>SMS og VoIP þjónusta í gegnum ský/</t>
  </si>
  <si>
    <t>SMS and VoIP services using software via the cloud</t>
  </si>
  <si>
    <t>1H 2018</t>
  </si>
  <si>
    <t>1H 2019</t>
  </si>
  <si>
    <t>1H 2020</t>
  </si>
  <si>
    <t xml:space="preserve">Samningsbundnar áskriftir </t>
  </si>
  <si>
    <t>Contract subscriptions</t>
  </si>
  <si>
    <t>TB</t>
  </si>
  <si>
    <t xml:space="preserve"> - Kapal módem / Cable</t>
  </si>
  <si>
    <t>Hlutfall ljósleiðari %   Fiber ratio %</t>
  </si>
  <si>
    <t>1H 2013</t>
  </si>
  <si>
    <t>1H 2014</t>
  </si>
  <si>
    <t>1H 2015</t>
  </si>
  <si>
    <t>1H 2016</t>
  </si>
  <si>
    <t>1H 2017</t>
  </si>
  <si>
    <t xml:space="preserve"> - Sjónvarpsþjón. og önnur fjölmiðlun / Television and other media</t>
  </si>
  <si>
    <t>Bláskógaljós</t>
  </si>
  <si>
    <t>Cronus ehf.</t>
  </si>
  <si>
    <t>Transmission of radio and television singals</t>
  </si>
  <si>
    <t>EchoStar Mobile Limited</t>
  </si>
  <si>
    <t>Mobile satellite services</t>
  </si>
  <si>
    <t>Globalstar Europe Satellite Services Ltd.</t>
  </si>
  <si>
    <t>Gervihnattaþjónusta/</t>
  </si>
  <si>
    <t xml:space="preserve">Satellite services </t>
  </si>
  <si>
    <t>Hrunaljós</t>
  </si>
  <si>
    <t>Operation of fixed electonic communications network</t>
  </si>
  <si>
    <t>Isavia ANS ehf.</t>
  </si>
  <si>
    <t>Ljósleiðari Borgarbyggðar</t>
  </si>
  <si>
    <t>Lýsir ehf.</t>
  </si>
  <si>
    <t>Rekstur þráðlauss fjarskiptanets/</t>
  </si>
  <si>
    <t>Operation of wireless electronic communication networks</t>
  </si>
  <si>
    <t>Refinitiv Norge A/S</t>
  </si>
  <si>
    <t>Vengo ehf.</t>
  </si>
  <si>
    <t>Örugg afritun ehf.</t>
  </si>
  <si>
    <t>Fixed data transmission service</t>
  </si>
  <si>
    <r>
      <t xml:space="preserve">Fastlínusími / </t>
    </r>
    <r>
      <rPr>
        <i/>
        <sz val="8"/>
        <color theme="1"/>
        <rFont val="Verdana"/>
        <family val="2"/>
      </rPr>
      <t>Fixed network phone</t>
    </r>
  </si>
  <si>
    <r>
      <t xml:space="preserve"> - Þar af VoIP sími / </t>
    </r>
    <r>
      <rPr>
        <i/>
        <sz val="8"/>
        <color theme="1"/>
        <rFont val="Verdana"/>
        <family val="2"/>
      </rPr>
      <t>There of VoIP phone</t>
    </r>
  </si>
  <si>
    <r>
      <t xml:space="preserve">Fjöldi mín. úr fastlínusíma / </t>
    </r>
    <r>
      <rPr>
        <i/>
        <sz val="8"/>
        <color theme="1"/>
        <rFont val="Verdana"/>
        <family val="2"/>
      </rPr>
      <t>Traffic in the fixed network, (1.000)</t>
    </r>
  </si>
  <si>
    <r>
      <t xml:space="preserve">Heildarfjöldi farsímaáskrifta / </t>
    </r>
    <r>
      <rPr>
        <i/>
        <sz val="8"/>
        <color theme="1"/>
        <rFont val="Verdana"/>
        <family val="2"/>
      </rPr>
      <t>Total mobile subscriptions</t>
    </r>
  </si>
  <si>
    <r>
      <t xml:space="preserve">Áskriftir með talþjónustu / </t>
    </r>
    <r>
      <rPr>
        <i/>
        <sz val="8"/>
        <color theme="1"/>
        <rFont val="Verdana"/>
        <family val="2"/>
      </rPr>
      <t>Mobile voice subscriptions</t>
    </r>
  </si>
  <si>
    <r>
      <t xml:space="preserve">Gagnaáskrift eingöngu / </t>
    </r>
    <r>
      <rPr>
        <i/>
        <sz val="8"/>
        <color theme="1"/>
        <rFont val="Verdana"/>
        <family val="2"/>
      </rPr>
      <t>Data only subscriptions</t>
    </r>
  </si>
  <si>
    <r>
      <t>Samningsbundnar áskriftir / Contract</t>
    </r>
    <r>
      <rPr>
        <i/>
        <sz val="8"/>
        <color theme="1"/>
        <rFont val="Verdana"/>
        <family val="2"/>
      </rPr>
      <t xml:space="preserve"> subscriptions</t>
    </r>
  </si>
  <si>
    <r>
      <t xml:space="preserve">Fyrirfram greidd símakort / </t>
    </r>
    <r>
      <rPr>
        <i/>
        <sz val="8"/>
        <color theme="1"/>
        <rFont val="Verdana"/>
        <family val="2"/>
      </rPr>
      <t>Pre-paid phone cards</t>
    </r>
  </si>
  <si>
    <r>
      <t xml:space="preserve">Fjöldi mín. úr farsíma / </t>
    </r>
    <r>
      <rPr>
        <i/>
        <sz val="8"/>
        <color theme="1"/>
        <rFont val="Verdana"/>
        <family val="2"/>
      </rPr>
      <t>Traffic in the mobile network, (1.000)</t>
    </r>
  </si>
  <si>
    <r>
      <t xml:space="preserve">Send SMS / </t>
    </r>
    <r>
      <rPr>
        <i/>
        <sz val="8"/>
        <color theme="1"/>
        <rFont val="Verdana"/>
        <family val="2"/>
      </rPr>
      <t>SMS sent from mobile, (1.000)</t>
    </r>
  </si>
  <si>
    <r>
      <t xml:space="preserve">Send MMS / </t>
    </r>
    <r>
      <rPr>
        <i/>
        <sz val="8"/>
        <color theme="1"/>
        <rFont val="Verdana"/>
        <family val="2"/>
      </rPr>
      <t>MMS sent from mobile, (1.000)</t>
    </r>
  </si>
  <si>
    <r>
      <t xml:space="preserve">Netþjónusta á farsímaneti / </t>
    </r>
    <r>
      <rPr>
        <i/>
        <sz val="8"/>
        <color theme="1"/>
        <rFont val="Verdana"/>
        <family val="2"/>
      </rPr>
      <t>Data only subscriptions</t>
    </r>
  </si>
  <si>
    <r>
      <t xml:space="preserve">Gagnamagn á farsímaneti / </t>
    </r>
    <r>
      <rPr>
        <i/>
        <sz val="8"/>
        <color theme="1"/>
        <rFont val="Verdana"/>
        <family val="2"/>
      </rPr>
      <t>Data traffic in mobile networks, (TB)</t>
    </r>
  </si>
  <si>
    <r>
      <t xml:space="preserve">Gagnamagn, netið í símann / </t>
    </r>
    <r>
      <rPr>
        <i/>
        <sz val="8"/>
        <color theme="1"/>
        <rFont val="Verdana"/>
        <family val="2"/>
      </rPr>
      <t>Data traffic, voice and data, (TB)</t>
    </r>
  </si>
  <si>
    <r>
      <t xml:space="preserve">Netþjónusta á farsímaneti / </t>
    </r>
    <r>
      <rPr>
        <i/>
        <sz val="8"/>
        <color theme="1"/>
        <rFont val="Verdana"/>
        <family val="2"/>
      </rPr>
      <t>Data traffic, only data, (TB)</t>
    </r>
  </si>
  <si>
    <r>
      <t xml:space="preserve">Fjöldi internettenginga / </t>
    </r>
    <r>
      <rPr>
        <i/>
        <sz val="8"/>
        <color theme="1"/>
        <rFont val="Verdana"/>
        <family val="2"/>
      </rPr>
      <t>Number of internet subscriptions</t>
    </r>
  </si>
  <si>
    <r>
      <t xml:space="preserve">Ljósleiðari / </t>
    </r>
    <r>
      <rPr>
        <i/>
        <sz val="8"/>
        <color theme="1"/>
        <rFont val="Verdana"/>
        <family val="2"/>
      </rPr>
      <t>Fiber</t>
    </r>
  </si>
  <si>
    <t>Gagnamagn á fastaneti / Fixed broadband, data traffic, (TB)</t>
  </si>
  <si>
    <t>Gagnamagn á fastaneti, Upphal / Fixed broadband, Upload, (TB)</t>
  </si>
  <si>
    <r>
      <t xml:space="preserve">Heildartekjur / </t>
    </r>
    <r>
      <rPr>
        <i/>
        <sz val="8"/>
        <color theme="1"/>
        <rFont val="Verdana"/>
        <family val="2"/>
      </rPr>
      <t>Total income from telecommunication</t>
    </r>
  </si>
  <si>
    <r>
      <t xml:space="preserve">Fjárfesting / </t>
    </r>
    <r>
      <rPr>
        <i/>
        <sz val="8"/>
        <color theme="1"/>
        <rFont val="Verdana"/>
        <family val="2"/>
      </rPr>
      <t>Investment in the telecommunication</t>
    </r>
  </si>
  <si>
    <t>1H 2021</t>
  </si>
  <si>
    <t xml:space="preserve"> - Virk 5G / Active 5G</t>
  </si>
  <si>
    <t xml:space="preserve"> - &gt; 256 kbps - 10 Mbit/s</t>
  </si>
  <si>
    <t xml:space="preserve"> - 10 - 30 Mbit/s</t>
  </si>
  <si>
    <t xml:space="preserve"> - 30 - 100 Mbit/s</t>
  </si>
  <si>
    <t xml:space="preserve"> - 100 - 500 Mbit/s</t>
  </si>
  <si>
    <t xml:space="preserve"> - 500 - 1000 Mbit/s</t>
  </si>
  <si>
    <t xml:space="preserve"> - &gt; = 1000 Mbit/s</t>
  </si>
  <si>
    <t xml:space="preserve">  - &gt; 256 kbps - 10 Mbit/s</t>
  </si>
  <si>
    <t>Leaf Space s.r.l.</t>
  </si>
  <si>
    <t>Gagnaflutningsþjónusta um gervitungl/</t>
  </si>
  <si>
    <t xml:space="preserve">Satellite internet services </t>
  </si>
  <si>
    <t>Voice and mobile telephony and fixed line network</t>
  </si>
  <si>
    <t>OneWeb communications s.a.r.l.</t>
  </si>
  <si>
    <t>Studio Norn ehf.</t>
  </si>
  <si>
    <t>Swarm Technologies Inc.</t>
  </si>
  <si>
    <t>Gervihnattaþjónusta fyrir IoT og M2M tæki/</t>
  </si>
  <si>
    <t>Narrow-band Satellite Connectivity for IoT and M2M devices</t>
  </si>
  <si>
    <t>Tölvuþjónustan ehf.</t>
  </si>
  <si>
    <t>Picture 26. Percentage of connection by type</t>
  </si>
  <si>
    <t>1H 2022</t>
  </si>
  <si>
    <t>Astrocast SA</t>
  </si>
  <si>
    <t>Loopup Spain SL</t>
  </si>
  <si>
    <t>Svartsteinn ehf.</t>
  </si>
  <si>
    <t>Verne Global hf.</t>
  </si>
  <si>
    <t>1H 2023</t>
  </si>
  <si>
    <t>Advania Ísland ehf.</t>
  </si>
  <si>
    <t>Rekstur fjarskiptanets og gagnaflutningsþjónusta/</t>
  </si>
  <si>
    <t>Cisco International Limted</t>
  </si>
  <si>
    <t>Voice telephony, cloud-based voice calling and SMS services</t>
  </si>
  <si>
    <t>Rekstur fastlínu- og þráðlauss fjarskiptanets og gagnaflutningsþjónusta um þráðlaus net/</t>
  </si>
  <si>
    <r>
      <t xml:space="preserve">Rekstur breiðbandskerfis fyrir útvarpsdreifingu/ </t>
    </r>
    <r>
      <rPr>
        <i/>
        <sz val="9"/>
        <color theme="1"/>
        <rFont val="Verdana"/>
        <family val="2"/>
      </rPr>
      <t>Broadcast cable network</t>
    </r>
  </si>
  <si>
    <t xml:space="preserve">Ferðaþjónustan Húsafelli ehf. </t>
  </si>
  <si>
    <t>Flugleiðahótel hf. / Icelandair hotels</t>
  </si>
  <si>
    <t>Flóaljós</t>
  </si>
  <si>
    <t>FOSSA System S.L.</t>
  </si>
  <si>
    <t>Gagnaveita Helgafellssveitar ehf.</t>
  </si>
  <si>
    <t>Garmin (Europe) Limtied</t>
  </si>
  <si>
    <t>Gagnaflutningsþjónusta, Gervihnattaþjónusta/</t>
  </si>
  <si>
    <t>Data transmission service, Satellite service</t>
  </si>
  <si>
    <t>Hátíðni hf.</t>
  </si>
  <si>
    <t xml:space="preserve">Hitaveita Drangsness </t>
  </si>
  <si>
    <t>I CALL ehf.</t>
  </si>
  <si>
    <t>Tal- og farsímaþjónusta, gagnaflutningsþjónusta/</t>
  </si>
  <si>
    <t>Lindin, kristið útvarp</t>
  </si>
  <si>
    <t>Ljósleiðarinn ehf.</t>
  </si>
  <si>
    <t>Míla hf.</t>
  </si>
  <si>
    <t>Netpandan ehf.</t>
  </si>
  <si>
    <t>Nova hf.</t>
  </si>
  <si>
    <t>Rafal</t>
  </si>
  <si>
    <t>Gagnaflutningsþjónusta um þráðlaus net/</t>
  </si>
  <si>
    <t>Data transmission service via wireless electronic communications network</t>
  </si>
  <si>
    <t>Starlink Internet services Limited</t>
  </si>
  <si>
    <t>Gervihnattaþjónusta fyrir fastanet og M2M tæki/</t>
  </si>
  <si>
    <t>Tengir hf.</t>
  </si>
  <si>
    <t>TP Global Operations Limited</t>
  </si>
  <si>
    <t>Talsíma- og farsímaþjónusta, rekstur fastlínu- og þráðlauss fjarskiptanets og gagna-flutningsþjónusta um um fastanet og þráðlaus net/</t>
  </si>
  <si>
    <t>Vonage Business Limited</t>
  </si>
  <si>
    <t>Talsíma- og farsímaþjónustan og rekstur fastlínu fjarskiptanets/</t>
  </si>
  <si>
    <t>Vonage B.V.</t>
  </si>
  <si>
    <t>Yellow Mobile B.V.</t>
  </si>
  <si>
    <t>Voice and mobile telephony, operation of fixed and wireless electronic communication networks, data transmission via fixed and wireless electronic communications networks</t>
  </si>
  <si>
    <t>Gagnamagn á fastaneti, Niðurhal / Fixed broadband, Download, (TB)</t>
  </si>
  <si>
    <r>
      <t xml:space="preserve">IPTV sjónvarp / </t>
    </r>
    <r>
      <rPr>
        <i/>
        <sz val="8"/>
        <color theme="1"/>
        <rFont val="Verdana"/>
        <family val="2"/>
      </rPr>
      <t>IPTV</t>
    </r>
  </si>
  <si>
    <t>Tafla 36. Heildarfjöldi áskrifenda með sjónvarp yfir IPTV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</si>
</sst>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/mm/yyyy\ 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i/>
      <sz val="10"/>
      <color theme="1"/>
      <name val="Verdana"/>
      <family val="2"/>
    </font>
    <font>
      <i/>
      <sz val="10"/>
      <name val="Verdana"/>
      <family val="2"/>
    </font>
    <font>
      <sz val="9"/>
      <name val="Verdana"/>
      <family val="2"/>
    </font>
    <font>
      <sz val="8"/>
      <color rgb="FFFF0000"/>
      <name val="Verdana"/>
      <family val="2"/>
    </font>
    <font>
      <b/>
      <sz val="11"/>
      <color theme="1"/>
      <name val="Verdana"/>
      <family val="2"/>
    </font>
    <font>
      <i/>
      <sz val="9"/>
      <color theme="1"/>
      <name val="Verdana"/>
      <family val="2"/>
    </font>
    <font>
      <i/>
      <sz val="9"/>
      <color rgb="FF000000"/>
      <name val="Verdana"/>
      <family val="2"/>
    </font>
    <font>
      <sz val="9"/>
      <color rgb="FF000000"/>
      <name val="Verdana"/>
      <family val="2"/>
    </font>
    <font>
      <i/>
      <sz val="8"/>
      <color theme="1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3" borderId="0" xfId="0" applyFont="1" applyFill="1"/>
    <xf numFmtId="0" fontId="4" fillId="4" borderId="0" xfId="0" applyFont="1" applyFill="1"/>
    <xf numFmtId="3" fontId="4" fillId="4" borderId="0" xfId="0" applyNumberFormat="1" applyFont="1" applyFill="1"/>
    <xf numFmtId="3" fontId="4" fillId="3" borderId="0" xfId="0" applyNumberFormat="1" applyFont="1" applyFill="1"/>
    <xf numFmtId="0" fontId="4" fillId="4" borderId="2" xfId="0" applyFont="1" applyFill="1" applyBorder="1"/>
    <xf numFmtId="3" fontId="4" fillId="4" borderId="2" xfId="0" applyNumberFormat="1" applyFont="1" applyFill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164" fontId="4" fillId="4" borderId="0" xfId="1" applyNumberFormat="1" applyFont="1" applyFill="1" applyBorder="1"/>
    <xf numFmtId="164" fontId="4" fillId="3" borderId="0" xfId="1" applyNumberFormat="1" applyFont="1" applyFill="1"/>
    <xf numFmtId="164" fontId="4" fillId="4" borderId="0" xfId="1" applyNumberFormat="1" applyFont="1" applyFill="1"/>
    <xf numFmtId="49" fontId="4" fillId="4" borderId="0" xfId="0" applyNumberFormat="1" applyFont="1" applyFill="1" applyAlignment="1">
      <alignment horizontal="left"/>
    </xf>
    <xf numFmtId="164" fontId="4" fillId="4" borderId="0" xfId="1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164" fontId="4" fillId="3" borderId="0" xfId="1" applyNumberFormat="1" applyFont="1" applyFill="1" applyAlignment="1">
      <alignment horizontal="right"/>
    </xf>
    <xf numFmtId="164" fontId="4" fillId="4" borderId="2" xfId="1" applyNumberFormat="1" applyFont="1" applyFill="1" applyBorder="1"/>
    <xf numFmtId="0" fontId="9" fillId="0" borderId="0" xfId="0" applyFont="1" applyAlignment="1">
      <alignment vertical="center"/>
    </xf>
    <xf numFmtId="164" fontId="4" fillId="3" borderId="0" xfId="1" applyNumberFormat="1" applyFont="1" applyFill="1" applyBorder="1"/>
    <xf numFmtId="164" fontId="4" fillId="4" borderId="2" xfId="1" applyNumberFormat="1" applyFont="1" applyFill="1" applyBorder="1" applyAlignment="1">
      <alignment horizontal="right"/>
    </xf>
    <xf numFmtId="0" fontId="7" fillId="0" borderId="0" xfId="0" applyFont="1"/>
    <xf numFmtId="164" fontId="4" fillId="3" borderId="0" xfId="0" applyNumberFormat="1" applyFont="1" applyFill="1"/>
    <xf numFmtId="164" fontId="4" fillId="4" borderId="0" xfId="1" applyNumberFormat="1" applyFont="1" applyFill="1" applyBorder="1" applyAlignment="1">
      <alignment horizontal="right"/>
    </xf>
    <xf numFmtId="164" fontId="4" fillId="3" borderId="0" xfId="1" applyNumberFormat="1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right"/>
    </xf>
    <xf numFmtId="9" fontId="4" fillId="3" borderId="0" xfId="1" applyFont="1" applyFill="1"/>
    <xf numFmtId="0" fontId="4" fillId="3" borderId="2" xfId="0" applyFont="1" applyFill="1" applyBorder="1"/>
    <xf numFmtId="3" fontId="4" fillId="3" borderId="2" xfId="0" applyNumberFormat="1" applyFont="1" applyFill="1" applyBorder="1"/>
    <xf numFmtId="3" fontId="4" fillId="3" borderId="2" xfId="0" applyNumberFormat="1" applyFont="1" applyFill="1" applyBorder="1" applyAlignment="1">
      <alignment horizontal="right"/>
    </xf>
    <xf numFmtId="164" fontId="4" fillId="3" borderId="2" xfId="1" applyNumberFormat="1" applyFont="1" applyFill="1" applyBorder="1"/>
    <xf numFmtId="164" fontId="4" fillId="3" borderId="2" xfId="1" applyNumberFormat="1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3" fontId="4" fillId="4" borderId="0" xfId="0" applyNumberFormat="1" applyFont="1" applyFill="1" applyAlignment="1">
      <alignment horizontal="right"/>
    </xf>
    <xf numFmtId="9" fontId="4" fillId="3" borderId="0" xfId="1" applyFont="1" applyFill="1" applyBorder="1" applyAlignment="1">
      <alignment horizontal="right"/>
    </xf>
    <xf numFmtId="0" fontId="2" fillId="0" borderId="0" xfId="0" applyFont="1"/>
    <xf numFmtId="0" fontId="12" fillId="3" borderId="0" xfId="0" applyFont="1" applyFill="1"/>
    <xf numFmtId="49" fontId="4" fillId="4" borderId="0" xfId="0" applyNumberFormat="1" applyFont="1" applyFill="1"/>
    <xf numFmtId="0" fontId="4" fillId="3" borderId="0" xfId="0" applyFont="1" applyFill="1" applyAlignment="1">
      <alignment horizontal="right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3" borderId="0" xfId="0" applyFont="1" applyFill="1"/>
    <xf numFmtId="0" fontId="10" fillId="4" borderId="0" xfId="0" applyFont="1" applyFill="1" applyAlignment="1">
      <alignment vertical="center"/>
    </xf>
    <xf numFmtId="3" fontId="10" fillId="4" borderId="3" xfId="0" applyNumberFormat="1" applyFont="1" applyFill="1" applyBorder="1" applyAlignment="1">
      <alignment vertical="center"/>
    </xf>
    <xf numFmtId="164" fontId="10" fillId="4" borderId="3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164" fontId="14" fillId="3" borderId="3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9" fontId="4" fillId="0" borderId="0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" fontId="0" fillId="0" borderId="0" xfId="0" applyNumberFormat="1"/>
    <xf numFmtId="164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/>
    <xf numFmtId="164" fontId="0" fillId="0" borderId="0" xfId="1" applyNumberFormat="1" applyFont="1" applyFill="1" applyBorder="1"/>
    <xf numFmtId="0" fontId="1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NumberFormat="1" applyFont="1" applyFill="1" applyBorder="1" applyAlignment="1"/>
    <xf numFmtId="164" fontId="4" fillId="3" borderId="0" xfId="0" applyNumberFormat="1" applyFont="1" applyFill="1" applyAlignment="1">
      <alignment horizontal="center"/>
    </xf>
    <xf numFmtId="49" fontId="4" fillId="3" borderId="2" xfId="0" applyNumberFormat="1" applyFont="1" applyFill="1" applyBorder="1"/>
    <xf numFmtId="0" fontId="18" fillId="0" borderId="0" xfId="0" applyFont="1" applyAlignment="1">
      <alignment vertical="center"/>
    </xf>
    <xf numFmtId="0" fontId="5" fillId="3" borderId="0" xfId="0" applyFont="1" applyFill="1"/>
    <xf numFmtId="49" fontId="4" fillId="0" borderId="0" xfId="0" applyNumberFormat="1" applyFont="1"/>
    <xf numFmtId="0" fontId="4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49" fontId="4" fillId="3" borderId="0" xfId="0" applyNumberFormat="1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165" fontId="16" fillId="0" borderId="0" xfId="0" applyNumberFormat="1" applyFont="1" applyAlignment="1">
      <alignment horizontal="left" vertical="top" wrapText="1"/>
    </xf>
    <xf numFmtId="165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4" borderId="0" xfId="0" applyFont="1" applyFill="1" applyAlignment="1">
      <alignment horizontal="left"/>
    </xf>
    <xf numFmtId="0" fontId="4" fillId="4" borderId="2" xfId="0" applyFont="1" applyFill="1" applyBorder="1" applyAlignment="1">
      <alignment horizontal="left"/>
    </xf>
    <xf numFmtId="164" fontId="20" fillId="3" borderId="3" xfId="1" applyNumberFormat="1" applyFont="1" applyFill="1" applyBorder="1" applyAlignment="1">
      <alignment horizontal="center" vertical="center"/>
    </xf>
    <xf numFmtId="164" fontId="20" fillId="4" borderId="3" xfId="1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164" fontId="4" fillId="4" borderId="0" xfId="1" applyNumberFormat="1" applyFont="1" applyFill="1" applyAlignment="1"/>
    <xf numFmtId="164" fontId="4" fillId="3" borderId="0" xfId="1" applyNumberFormat="1" applyFont="1" applyFill="1" applyAlignment="1"/>
    <xf numFmtId="164" fontId="4" fillId="4" borderId="0" xfId="1" applyNumberFormat="1" applyFont="1" applyFill="1" applyBorder="1" applyAlignment="1"/>
    <xf numFmtId="164" fontId="4" fillId="3" borderId="0" xfId="1" applyNumberFormat="1" applyFont="1" applyFill="1" applyBorder="1" applyAlignment="1"/>
    <xf numFmtId="164" fontId="4" fillId="3" borderId="2" xfId="1" applyNumberFormat="1" applyFont="1" applyFill="1" applyBorder="1" applyAlignment="1"/>
    <xf numFmtId="0" fontId="16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4" borderId="0" xfId="0" applyFont="1" applyFill="1"/>
    <xf numFmtId="0" fontId="4" fillId="3" borderId="0" xfId="0" applyFont="1" applyFill="1"/>
    <xf numFmtId="0" fontId="4" fillId="3" borderId="2" xfId="0" applyFont="1" applyFill="1" applyBorder="1"/>
    <xf numFmtId="0" fontId="4" fillId="0" borderId="0" xfId="0" applyFont="1"/>
    <xf numFmtId="3" fontId="4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23</xdr:row>
      <xdr:rowOff>0</xdr:rowOff>
    </xdr:from>
    <xdr:to>
      <xdr:col>7</xdr:col>
      <xdr:colOff>280503</xdr:colOff>
      <xdr:row>38</xdr:row>
      <xdr:rowOff>20061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6D11D6-561B-16E0-7C4C-4B27ECFB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391025"/>
          <a:ext cx="5395428" cy="28775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18</xdr:row>
      <xdr:rowOff>0</xdr:rowOff>
    </xdr:from>
    <xdr:to>
      <xdr:col>9</xdr:col>
      <xdr:colOff>60254</xdr:colOff>
      <xdr:row>37</xdr:row>
      <xdr:rowOff>38417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BDC7A6-D646-3324-F7FB-E28E58422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438525"/>
          <a:ext cx="5041829" cy="36579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19</xdr:row>
      <xdr:rowOff>0</xdr:rowOff>
    </xdr:from>
    <xdr:to>
      <xdr:col>8</xdr:col>
      <xdr:colOff>570789</xdr:colOff>
      <xdr:row>37</xdr:row>
      <xdr:rowOff>167952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B0AA3D-BF86-AAC5-B8C2-51463DFF4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629025"/>
          <a:ext cx="4980864" cy="35969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17</xdr:row>
      <xdr:rowOff>0</xdr:rowOff>
    </xdr:from>
    <xdr:to>
      <xdr:col>6</xdr:col>
      <xdr:colOff>539932</xdr:colOff>
      <xdr:row>35</xdr:row>
      <xdr:rowOff>167952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E095AD-2A54-162E-0DE6-1A17B0A4A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248025"/>
          <a:ext cx="5035732" cy="359695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0</xdr:rowOff>
    </xdr:from>
    <xdr:to>
      <xdr:col>9</xdr:col>
      <xdr:colOff>234785</xdr:colOff>
      <xdr:row>33</xdr:row>
      <xdr:rowOff>56641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3ADCA2-81B6-E52C-D8F1-BACBC7F9E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438525"/>
          <a:ext cx="5425910" cy="29141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16</xdr:row>
      <xdr:rowOff>180975</xdr:rowOff>
    </xdr:from>
    <xdr:to>
      <xdr:col>5</xdr:col>
      <xdr:colOff>650457</xdr:colOff>
      <xdr:row>32</xdr:row>
      <xdr:rowOff>10536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7935E5-17FE-8D18-1EBA-625FABA40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238500"/>
          <a:ext cx="5432007" cy="287756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19</xdr:row>
      <xdr:rowOff>0</xdr:rowOff>
    </xdr:from>
    <xdr:to>
      <xdr:col>8</xdr:col>
      <xdr:colOff>339907</xdr:colOff>
      <xdr:row>38</xdr:row>
      <xdr:rowOff>7934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F7A608-9E42-7CA6-0FB1-E2640EC28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629025"/>
          <a:ext cx="5035732" cy="362743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19</xdr:row>
      <xdr:rowOff>0</xdr:rowOff>
    </xdr:from>
    <xdr:to>
      <xdr:col>8</xdr:col>
      <xdr:colOff>268657</xdr:colOff>
      <xdr:row>37</xdr:row>
      <xdr:rowOff>186241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B04664-C3BA-61ED-D644-2330691BD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629025"/>
          <a:ext cx="4993057" cy="361524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19</xdr:row>
      <xdr:rowOff>0</xdr:rowOff>
    </xdr:from>
    <xdr:to>
      <xdr:col>6</xdr:col>
      <xdr:colOff>417255</xdr:colOff>
      <xdr:row>37</xdr:row>
      <xdr:rowOff>167952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DE88D0-C28F-2EE8-43E9-7D8C3B380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629025"/>
          <a:ext cx="5084505" cy="35969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19</xdr:row>
      <xdr:rowOff>0</xdr:rowOff>
    </xdr:from>
    <xdr:to>
      <xdr:col>9</xdr:col>
      <xdr:colOff>11108</xdr:colOff>
      <xdr:row>37</xdr:row>
      <xdr:rowOff>180145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178F0C-E62B-8557-6E6A-AFDF67781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629025"/>
          <a:ext cx="5078408" cy="360914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4</xdr:col>
      <xdr:colOff>642241</xdr:colOff>
      <xdr:row>41</xdr:row>
      <xdr:rowOff>137403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68414A-D1DA-247C-7767-1CE91668B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53025"/>
          <a:ext cx="2956816" cy="28044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9</xdr:col>
      <xdr:colOff>552450</xdr:colOff>
      <xdr:row>41</xdr:row>
      <xdr:rowOff>174953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407A3B-E7D1-D1A1-B742-60C6C337E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9900" y="5153025"/>
          <a:ext cx="2847975" cy="2841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22</xdr:row>
      <xdr:rowOff>0</xdr:rowOff>
    </xdr:from>
    <xdr:to>
      <xdr:col>7</xdr:col>
      <xdr:colOff>345283</xdr:colOff>
      <xdr:row>36</xdr:row>
      <xdr:rowOff>186175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387BBA-A8B3-5A77-303A-C90D1B82E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200525"/>
          <a:ext cx="5517358" cy="28531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18</xdr:row>
      <xdr:rowOff>0</xdr:rowOff>
    </xdr:from>
    <xdr:to>
      <xdr:col>9</xdr:col>
      <xdr:colOff>32826</xdr:colOff>
      <xdr:row>36</xdr:row>
      <xdr:rowOff>180145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4B5D6D-1BD0-9B50-7421-7C385B2E7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438525"/>
          <a:ext cx="5090601" cy="360914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17</xdr:row>
      <xdr:rowOff>180975</xdr:rowOff>
    </xdr:from>
    <xdr:to>
      <xdr:col>9</xdr:col>
      <xdr:colOff>88829</xdr:colOff>
      <xdr:row>36</xdr:row>
      <xdr:rowOff>164523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770BD6-7373-2108-07BA-CAF1293A7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429000"/>
          <a:ext cx="5041829" cy="360304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15</xdr:row>
      <xdr:rowOff>180975</xdr:rowOff>
    </xdr:from>
    <xdr:to>
      <xdr:col>8</xdr:col>
      <xdr:colOff>381849</xdr:colOff>
      <xdr:row>31</xdr:row>
      <xdr:rowOff>10536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3D8A1-99A9-461A-955B-050D6646F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057525"/>
          <a:ext cx="5401524" cy="287756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17</xdr:row>
      <xdr:rowOff>180975</xdr:rowOff>
    </xdr:from>
    <xdr:to>
      <xdr:col>8</xdr:col>
      <xdr:colOff>222192</xdr:colOff>
      <xdr:row>36</xdr:row>
      <xdr:rowOff>158427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57417A-A7D6-61BC-A521-28069A57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38525"/>
          <a:ext cx="5194242" cy="359695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19</xdr:row>
      <xdr:rowOff>0</xdr:rowOff>
    </xdr:from>
    <xdr:to>
      <xdr:col>9</xdr:col>
      <xdr:colOff>24822</xdr:colOff>
      <xdr:row>37</xdr:row>
      <xdr:rowOff>174048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491073-37D5-899D-D70D-705B56392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629025"/>
          <a:ext cx="5054022" cy="36030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18</xdr:row>
      <xdr:rowOff>0</xdr:rowOff>
    </xdr:from>
    <xdr:to>
      <xdr:col>8</xdr:col>
      <xdr:colOff>350927</xdr:colOff>
      <xdr:row>36</xdr:row>
      <xdr:rowOff>39925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A8F1E7-CA74-710F-9FF9-90850304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438525"/>
          <a:ext cx="4694327" cy="34689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16</xdr:row>
      <xdr:rowOff>0</xdr:rowOff>
    </xdr:from>
    <xdr:to>
      <xdr:col>4</xdr:col>
      <xdr:colOff>150207</xdr:colOff>
      <xdr:row>31</xdr:row>
      <xdr:rowOff>20061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157C98-E2E5-FEB5-3B2C-F2CE8F1B8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057525"/>
          <a:ext cx="5474682" cy="287756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18</xdr:row>
      <xdr:rowOff>180975</xdr:rowOff>
    </xdr:from>
    <xdr:to>
      <xdr:col>6</xdr:col>
      <xdr:colOff>677098</xdr:colOff>
      <xdr:row>38</xdr:row>
      <xdr:rowOff>10602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ED1C75-2B3A-8E46-C6B5-0ABCA09B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619500"/>
          <a:ext cx="5096698" cy="363962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17</xdr:row>
      <xdr:rowOff>9525</xdr:rowOff>
    </xdr:from>
    <xdr:to>
      <xdr:col>7</xdr:col>
      <xdr:colOff>8827</xdr:colOff>
      <xdr:row>35</xdr:row>
      <xdr:rowOff>177477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0EE1FC-54B2-FCD1-65A7-F7684CBF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257550"/>
          <a:ext cx="5133277" cy="359695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19</xdr:row>
      <xdr:rowOff>0</xdr:rowOff>
    </xdr:from>
    <xdr:to>
      <xdr:col>7</xdr:col>
      <xdr:colOff>78170</xdr:colOff>
      <xdr:row>37</xdr:row>
      <xdr:rowOff>174048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DF6847-C976-B41E-40DF-62D51842F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629025"/>
          <a:ext cx="5145470" cy="3603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17</xdr:row>
      <xdr:rowOff>9525</xdr:rowOff>
    </xdr:from>
    <xdr:to>
      <xdr:col>5</xdr:col>
      <xdr:colOff>459583</xdr:colOff>
      <xdr:row>31</xdr:row>
      <xdr:rowOff>153025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529D0-0BD8-D288-0D00-E9D3FC78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257550"/>
          <a:ext cx="5517358" cy="28105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22</xdr:row>
      <xdr:rowOff>180975</xdr:rowOff>
    </xdr:from>
    <xdr:to>
      <xdr:col>3</xdr:col>
      <xdr:colOff>2212557</xdr:colOff>
      <xdr:row>38</xdr:row>
      <xdr:rowOff>22729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84302D-A54D-40DF-1659-DB178E0D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381500"/>
          <a:ext cx="5432007" cy="288975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20</xdr:row>
      <xdr:rowOff>0</xdr:rowOff>
    </xdr:from>
    <xdr:to>
      <xdr:col>7</xdr:col>
      <xdr:colOff>144111</xdr:colOff>
      <xdr:row>35</xdr:row>
      <xdr:rowOff>13965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1180B4-F8CC-80AA-9577-9298C5B80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9525"/>
          <a:ext cx="5468586" cy="28714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19</xdr:row>
      <xdr:rowOff>180975</xdr:rowOff>
    </xdr:from>
    <xdr:to>
      <xdr:col>7</xdr:col>
      <xdr:colOff>292696</xdr:colOff>
      <xdr:row>35</xdr:row>
      <xdr:rowOff>34923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F41098-0630-2374-A52B-99413412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00"/>
          <a:ext cx="5407621" cy="290194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16</xdr:row>
      <xdr:rowOff>0</xdr:rowOff>
    </xdr:from>
    <xdr:to>
      <xdr:col>8</xdr:col>
      <xdr:colOff>266762</xdr:colOff>
      <xdr:row>32</xdr:row>
      <xdr:rowOff>91712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C2A906-6A3B-151E-B1E2-3330CD9E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057525"/>
          <a:ext cx="5114987" cy="313971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21</xdr:row>
      <xdr:rowOff>9525</xdr:rowOff>
    </xdr:from>
    <xdr:to>
      <xdr:col>7</xdr:col>
      <xdr:colOff>181785</xdr:colOff>
      <xdr:row>39</xdr:row>
      <xdr:rowOff>177477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A4118F-70BA-4E42-2848-E7984563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019550"/>
          <a:ext cx="4944285" cy="3596952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21</xdr:row>
      <xdr:rowOff>0</xdr:rowOff>
    </xdr:from>
    <xdr:to>
      <xdr:col>7</xdr:col>
      <xdr:colOff>211880</xdr:colOff>
      <xdr:row>39</xdr:row>
      <xdr:rowOff>167952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3D403F-93DB-DFB9-D72C-54E6B7C2C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010025"/>
          <a:ext cx="4907705" cy="3596952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19</xdr:row>
      <xdr:rowOff>0</xdr:rowOff>
    </xdr:from>
    <xdr:to>
      <xdr:col>8</xdr:col>
      <xdr:colOff>468308</xdr:colOff>
      <xdr:row>37</xdr:row>
      <xdr:rowOff>174048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C28C41-B974-0ABB-70C1-3DD44194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629025"/>
          <a:ext cx="5078408" cy="3603048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18</xdr:row>
      <xdr:rowOff>0</xdr:rowOff>
    </xdr:from>
    <xdr:to>
      <xdr:col>3</xdr:col>
      <xdr:colOff>437918</xdr:colOff>
      <xdr:row>32</xdr:row>
      <xdr:rowOff>161789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B8BBE7-D3C1-BF94-14E5-89F9F6FE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438525"/>
          <a:ext cx="6114818" cy="282878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0</xdr:rowOff>
    </xdr:from>
    <xdr:to>
      <xdr:col>3</xdr:col>
      <xdr:colOff>613944</xdr:colOff>
      <xdr:row>33</xdr:row>
      <xdr:rowOff>71502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9B2889-928D-82DE-2EEA-A7ED03DC0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438525"/>
          <a:ext cx="6157494" cy="29385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22</xdr:row>
      <xdr:rowOff>0</xdr:rowOff>
    </xdr:from>
    <xdr:to>
      <xdr:col>8</xdr:col>
      <xdr:colOff>456489</xdr:colOff>
      <xdr:row>40</xdr:row>
      <xdr:rowOff>167952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23796F-E0BC-73AD-21F9-6536E64DD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200525"/>
          <a:ext cx="4980864" cy="3596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20</xdr:row>
      <xdr:rowOff>180975</xdr:rowOff>
    </xdr:from>
    <xdr:to>
      <xdr:col>8</xdr:col>
      <xdr:colOff>402020</xdr:colOff>
      <xdr:row>39</xdr:row>
      <xdr:rowOff>134041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3EC88D-A5C8-FEEC-9E88-2CE4D16EF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000500"/>
          <a:ext cx="5145470" cy="35725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22</xdr:row>
      <xdr:rowOff>0</xdr:rowOff>
    </xdr:from>
    <xdr:to>
      <xdr:col>8</xdr:col>
      <xdr:colOff>535757</xdr:colOff>
      <xdr:row>40</xdr:row>
      <xdr:rowOff>174048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3F625B-B66B-598D-4771-604AE288A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200525"/>
          <a:ext cx="5212532" cy="3603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21</xdr:row>
      <xdr:rowOff>0</xdr:rowOff>
    </xdr:from>
    <xdr:to>
      <xdr:col>8</xdr:col>
      <xdr:colOff>138814</xdr:colOff>
      <xdr:row>39</xdr:row>
      <xdr:rowOff>167952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09820-235C-F9A9-643A-46916999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010025"/>
          <a:ext cx="5901439" cy="35969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8</xdr:col>
      <xdr:colOff>136533</xdr:colOff>
      <xdr:row>40</xdr:row>
      <xdr:rowOff>110002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AC820F-07C7-8EAE-3074-B7D05A6E1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81525"/>
          <a:ext cx="5956308" cy="31580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18</xdr:row>
      <xdr:rowOff>0</xdr:rowOff>
    </xdr:from>
    <xdr:to>
      <xdr:col>9</xdr:col>
      <xdr:colOff>182185</xdr:colOff>
      <xdr:row>37</xdr:row>
      <xdr:rowOff>38417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FD7878-6B3C-00BB-FD76-43E2B63FE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438525"/>
          <a:ext cx="5163760" cy="3657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9"/>
  <sheetViews>
    <sheetView showGridLines="0" tabSelected="1" workbookViewId="0"/>
  </sheetViews>
  <sheetFormatPr defaultColWidth="9.140625" defaultRowHeight="15" x14ac:dyDescent="0.25"/>
  <cols>
    <col min="1" max="1" width="56.85546875" customWidth="1"/>
    <col min="2" max="2" width="11.28515625" customWidth="1"/>
    <col min="3" max="4" width="11" customWidth="1"/>
  </cols>
  <sheetData>
    <row r="2" spans="1:4" ht="20.100000000000001" customHeight="1" x14ac:dyDescent="0.25">
      <c r="A2" s="46" t="s">
        <v>115</v>
      </c>
      <c r="B2" s="47" t="s">
        <v>509</v>
      </c>
      <c r="C2" s="47" t="s">
        <v>504</v>
      </c>
      <c r="D2" s="48" t="s">
        <v>116</v>
      </c>
    </row>
    <row r="3" spans="1:4" ht="20.100000000000001" customHeight="1" x14ac:dyDescent="0.25">
      <c r="A3" s="49" t="s">
        <v>117</v>
      </c>
      <c r="B3" s="48"/>
      <c r="C3" s="48"/>
      <c r="D3" s="48" t="s">
        <v>118</v>
      </c>
    </row>
    <row r="4" spans="1:4" ht="20.100000000000001" customHeight="1" x14ac:dyDescent="0.25">
      <c r="A4" s="50"/>
      <c r="B4" s="50"/>
      <c r="C4" s="50"/>
      <c r="D4" s="50"/>
    </row>
    <row r="5" spans="1:4" ht="20.100000000000001" customHeight="1" x14ac:dyDescent="0.25">
      <c r="A5" s="51" t="s">
        <v>463</v>
      </c>
      <c r="B5" s="52">
        <v>89409</v>
      </c>
      <c r="C5" s="52">
        <v>98753</v>
      </c>
      <c r="D5" s="57">
        <v>-9.4619910281206643E-2</v>
      </c>
    </row>
    <row r="6" spans="1:4" ht="20.100000000000001" customHeight="1" x14ac:dyDescent="0.25">
      <c r="A6" s="54" t="s">
        <v>464</v>
      </c>
      <c r="B6" s="55">
        <v>80501</v>
      </c>
      <c r="C6" s="55">
        <v>82029</v>
      </c>
      <c r="D6" s="58">
        <v>-1.8627558546367773E-2</v>
      </c>
    </row>
    <row r="7" spans="1:4" ht="20.100000000000001" customHeight="1" x14ac:dyDescent="0.25">
      <c r="A7" s="51" t="s">
        <v>465</v>
      </c>
      <c r="B7" s="52">
        <v>55848</v>
      </c>
      <c r="C7" s="52">
        <v>69589</v>
      </c>
      <c r="D7" s="57">
        <v>-0.19745936857836732</v>
      </c>
    </row>
    <row r="8" spans="1:4" ht="20.100000000000001" customHeight="1" x14ac:dyDescent="0.25">
      <c r="A8" s="54" t="s">
        <v>466</v>
      </c>
      <c r="B8" s="55">
        <v>549112</v>
      </c>
      <c r="C8" s="55">
        <v>509491</v>
      </c>
      <c r="D8" s="56">
        <v>7.7765848660722225E-2</v>
      </c>
    </row>
    <row r="9" spans="1:4" ht="20.100000000000001" customHeight="1" x14ac:dyDescent="0.25">
      <c r="A9" s="51" t="s">
        <v>467</v>
      </c>
      <c r="B9" s="52">
        <v>476024</v>
      </c>
      <c r="C9" s="52">
        <v>447774</v>
      </c>
      <c r="D9" s="53">
        <v>6.3089862296604959E-2</v>
      </c>
    </row>
    <row r="10" spans="1:4" ht="20.100000000000001" customHeight="1" x14ac:dyDescent="0.25">
      <c r="A10" s="54" t="s">
        <v>468</v>
      </c>
      <c r="B10" s="55">
        <v>73088</v>
      </c>
      <c r="C10" s="55">
        <v>61717</v>
      </c>
      <c r="D10" s="97">
        <v>0.18424421148143955</v>
      </c>
    </row>
    <row r="11" spans="1:4" ht="20.100000000000001" customHeight="1" x14ac:dyDescent="0.25">
      <c r="A11" s="51" t="s">
        <v>469</v>
      </c>
      <c r="B11" s="52">
        <v>321687</v>
      </c>
      <c r="C11" s="52">
        <v>287578</v>
      </c>
      <c r="D11" s="53">
        <v>0.11860782118242708</v>
      </c>
    </row>
    <row r="12" spans="1:4" ht="20.100000000000001" customHeight="1" x14ac:dyDescent="0.25">
      <c r="A12" s="54" t="s">
        <v>470</v>
      </c>
      <c r="B12" s="55">
        <v>154337</v>
      </c>
      <c r="C12" s="55">
        <v>160196</v>
      </c>
      <c r="D12" s="58">
        <v>-3.6573946915029132E-2</v>
      </c>
    </row>
    <row r="13" spans="1:4" ht="20.100000000000001" customHeight="1" x14ac:dyDescent="0.25">
      <c r="A13" s="51" t="s">
        <v>471</v>
      </c>
      <c r="B13" s="52">
        <v>545489</v>
      </c>
      <c r="C13" s="52">
        <v>547335</v>
      </c>
      <c r="D13" s="57">
        <v>-3.3727059296408957E-3</v>
      </c>
    </row>
    <row r="14" spans="1:4" ht="20.100000000000001" customHeight="1" x14ac:dyDescent="0.25">
      <c r="A14" s="54" t="s">
        <v>472</v>
      </c>
      <c r="B14" s="55">
        <v>74195</v>
      </c>
      <c r="C14" s="55">
        <v>78513</v>
      </c>
      <c r="D14" s="58">
        <v>-5.4997261599989855E-2</v>
      </c>
    </row>
    <row r="15" spans="1:4" ht="20.100000000000001" customHeight="1" x14ac:dyDescent="0.25">
      <c r="A15" s="51" t="s">
        <v>473</v>
      </c>
      <c r="B15" s="52">
        <v>3656</v>
      </c>
      <c r="C15" s="52">
        <v>3326</v>
      </c>
      <c r="D15" s="53">
        <v>9.9218280216476273E-2</v>
      </c>
    </row>
    <row r="16" spans="1:4" ht="20.100000000000001" customHeight="1" x14ac:dyDescent="0.25">
      <c r="A16" s="54" t="s">
        <v>223</v>
      </c>
      <c r="B16" s="55">
        <v>416934</v>
      </c>
      <c r="C16" s="55">
        <v>400704</v>
      </c>
      <c r="D16" s="56">
        <v>4.0503713464302926E-2</v>
      </c>
    </row>
    <row r="17" spans="1:4" ht="20.100000000000001" customHeight="1" x14ac:dyDescent="0.25">
      <c r="A17" s="51" t="s">
        <v>474</v>
      </c>
      <c r="B17" s="52">
        <v>73088</v>
      </c>
      <c r="C17" s="52">
        <v>61717</v>
      </c>
      <c r="D17" s="98">
        <v>0.18424421148143955</v>
      </c>
    </row>
    <row r="18" spans="1:4" ht="20.100000000000001" customHeight="1" x14ac:dyDescent="0.25">
      <c r="A18" s="54" t="s">
        <v>475</v>
      </c>
      <c r="B18" s="55">
        <v>75073</v>
      </c>
      <c r="C18" s="55">
        <v>59182</v>
      </c>
      <c r="D18" s="56">
        <v>0.26851069581967479</v>
      </c>
    </row>
    <row r="19" spans="1:4" ht="20.100000000000001" customHeight="1" x14ac:dyDescent="0.25">
      <c r="A19" s="51" t="s">
        <v>476</v>
      </c>
      <c r="B19" s="52">
        <v>44676</v>
      </c>
      <c r="C19" s="52">
        <v>34717</v>
      </c>
      <c r="D19" s="53">
        <v>0.28686234409655209</v>
      </c>
    </row>
    <row r="20" spans="1:4" ht="20.100000000000001" customHeight="1" x14ac:dyDescent="0.25">
      <c r="A20" s="54" t="s">
        <v>477</v>
      </c>
      <c r="B20" s="55">
        <v>30397</v>
      </c>
      <c r="C20" s="55">
        <v>24465</v>
      </c>
      <c r="D20" s="56">
        <v>0.24246883302677302</v>
      </c>
    </row>
    <row r="21" spans="1:4" ht="20.100000000000001" customHeight="1" x14ac:dyDescent="0.25">
      <c r="A21" s="51" t="s">
        <v>478</v>
      </c>
      <c r="B21" s="52">
        <v>141474</v>
      </c>
      <c r="C21" s="52">
        <v>140757</v>
      </c>
      <c r="D21" s="53">
        <v>5.0938852064195128E-3</v>
      </c>
    </row>
    <row r="22" spans="1:4" ht="20.100000000000001" customHeight="1" x14ac:dyDescent="0.25">
      <c r="A22" s="54" t="s">
        <v>479</v>
      </c>
      <c r="B22" s="55">
        <v>120381</v>
      </c>
      <c r="C22" s="55">
        <v>111705</v>
      </c>
      <c r="D22" s="56">
        <v>7.7668859943601509E-2</v>
      </c>
    </row>
    <row r="23" spans="1:4" ht="20.100000000000001" customHeight="1" x14ac:dyDescent="0.25">
      <c r="A23" s="51" t="s">
        <v>83</v>
      </c>
      <c r="B23" s="52">
        <v>20846</v>
      </c>
      <c r="C23" s="52">
        <v>28766</v>
      </c>
      <c r="D23" s="57">
        <v>-0.27532503650142526</v>
      </c>
    </row>
    <row r="24" spans="1:4" ht="20.100000000000001" customHeight="1" x14ac:dyDescent="0.25">
      <c r="A24" s="54" t="s">
        <v>480</v>
      </c>
      <c r="B24" s="55">
        <v>401132</v>
      </c>
      <c r="C24" s="55">
        <v>371317</v>
      </c>
      <c r="D24" s="56">
        <v>8.0295273310944548E-2</v>
      </c>
    </row>
    <row r="25" spans="1:4" ht="20.25" customHeight="1" x14ac:dyDescent="0.25">
      <c r="A25" s="51" t="s">
        <v>546</v>
      </c>
      <c r="B25" s="52">
        <v>358094</v>
      </c>
      <c r="C25" s="52">
        <v>334849</v>
      </c>
      <c r="D25" s="53">
        <v>6.9419350214574349E-2</v>
      </c>
    </row>
    <row r="26" spans="1:4" ht="20.25" customHeight="1" x14ac:dyDescent="0.25">
      <c r="A26" s="54" t="s">
        <v>481</v>
      </c>
      <c r="B26" s="55">
        <v>43038</v>
      </c>
      <c r="C26" s="55">
        <v>36468</v>
      </c>
      <c r="D26" s="56">
        <v>0.18015794669299101</v>
      </c>
    </row>
    <row r="27" spans="1:4" ht="20.25" customHeight="1" x14ac:dyDescent="0.25">
      <c r="A27" s="51" t="s">
        <v>547</v>
      </c>
      <c r="B27" s="52">
        <v>76246</v>
      </c>
      <c r="C27" s="52">
        <v>78413</v>
      </c>
      <c r="D27" s="57">
        <v>-2.7635723668269274E-2</v>
      </c>
    </row>
    <row r="28" spans="1:4" ht="20.25" customHeight="1" x14ac:dyDescent="0.25">
      <c r="A28" s="54" t="s">
        <v>482</v>
      </c>
      <c r="B28" s="55">
        <v>37570</v>
      </c>
      <c r="C28" s="55">
        <v>36478</v>
      </c>
      <c r="D28" s="97">
        <v>2.9935851746258013E-2</v>
      </c>
    </row>
    <row r="29" spans="1:4" ht="20.25" customHeight="1" x14ac:dyDescent="0.25">
      <c r="A29" s="51" t="s">
        <v>483</v>
      </c>
      <c r="B29" s="52">
        <v>5581</v>
      </c>
      <c r="C29" s="52">
        <v>4550</v>
      </c>
      <c r="D29" s="98">
        <v>0.22659340659340654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7"/>
  <sheetViews>
    <sheetView showGridLines="0" workbookViewId="0">
      <selection activeCell="J16" sqref="J16"/>
    </sheetView>
  </sheetViews>
  <sheetFormatPr defaultRowHeight="15" x14ac:dyDescent="0.25"/>
  <cols>
    <col min="2" max="2" width="10.28515625" customWidth="1"/>
    <col min="3" max="3" width="1.7109375" customWidth="1"/>
    <col min="4" max="6" width="10.42578125" customWidth="1"/>
    <col min="7" max="7" width="2.85546875" customWidth="1"/>
    <col min="8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269</v>
      </c>
    </row>
    <row r="4" spans="1:10" x14ac:dyDescent="0.25">
      <c r="A4" s="13" t="s">
        <v>270</v>
      </c>
    </row>
    <row r="6" spans="1:10" x14ac:dyDescent="0.25">
      <c r="A6" s="4"/>
      <c r="B6" s="4"/>
      <c r="C6" s="4"/>
      <c r="D6" s="107" t="s">
        <v>45</v>
      </c>
      <c r="E6" s="109"/>
      <c r="F6" s="109"/>
      <c r="G6" s="4"/>
      <c r="H6" s="107" t="s">
        <v>18</v>
      </c>
      <c r="I6" s="109"/>
      <c r="J6" s="109"/>
    </row>
    <row r="7" spans="1:10" x14ac:dyDescent="0.25">
      <c r="A7" s="15"/>
      <c r="B7" s="15"/>
      <c r="C7" s="15"/>
      <c r="D7" s="108" t="s">
        <v>46</v>
      </c>
      <c r="E7" s="110"/>
      <c r="F7" s="110"/>
      <c r="G7" s="15"/>
      <c r="H7" s="108" t="s">
        <v>20</v>
      </c>
      <c r="I7" s="110"/>
      <c r="J7" s="110"/>
    </row>
    <row r="8" spans="1:10" x14ac:dyDescent="0.25">
      <c r="A8" s="15" t="s">
        <v>216</v>
      </c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0" x14ac:dyDescent="0.25">
      <c r="A9" s="6"/>
      <c r="B9" s="6"/>
      <c r="C9" s="6"/>
      <c r="D9" s="39"/>
      <c r="E9" s="39"/>
      <c r="F9" s="39"/>
      <c r="G9" s="6"/>
      <c r="H9" s="39"/>
      <c r="I9" s="39"/>
      <c r="J9" s="39"/>
    </row>
    <row r="10" spans="1:10" x14ac:dyDescent="0.25">
      <c r="A10" s="7" t="s">
        <v>21</v>
      </c>
      <c r="B10" s="7"/>
      <c r="C10" s="7"/>
      <c r="D10" s="8">
        <v>485668</v>
      </c>
      <c r="E10" s="8">
        <v>509491</v>
      </c>
      <c r="F10" s="8">
        <v>549112</v>
      </c>
      <c r="G10" s="7"/>
      <c r="H10" s="19">
        <v>1.0000000000000002</v>
      </c>
      <c r="I10" s="19">
        <v>1</v>
      </c>
      <c r="J10" s="19">
        <v>1</v>
      </c>
    </row>
    <row r="11" spans="1:10" x14ac:dyDescent="0.25">
      <c r="A11" s="86" t="s">
        <v>48</v>
      </c>
      <c r="B11" s="86"/>
      <c r="C11" s="86"/>
      <c r="D11" s="9">
        <v>177006</v>
      </c>
      <c r="E11" s="9">
        <v>186400</v>
      </c>
      <c r="F11" s="9">
        <v>200126</v>
      </c>
      <c r="G11" s="6"/>
      <c r="H11" s="31">
        <v>0.36445884843143878</v>
      </c>
      <c r="I11" s="31">
        <v>0.36585533404908038</v>
      </c>
      <c r="J11" s="26">
        <v>0.3644538819038739</v>
      </c>
    </row>
    <row r="12" spans="1:10" x14ac:dyDescent="0.25">
      <c r="A12" s="7" t="s">
        <v>47</v>
      </c>
      <c r="B12" s="7"/>
      <c r="C12" s="7"/>
      <c r="D12" s="8">
        <v>160266</v>
      </c>
      <c r="E12" s="8">
        <v>170990</v>
      </c>
      <c r="F12" s="8">
        <v>178818</v>
      </c>
      <c r="G12" s="7"/>
      <c r="H12" s="19">
        <v>0.32999085795234606</v>
      </c>
      <c r="I12" s="19">
        <v>0.33560946120736185</v>
      </c>
      <c r="J12" s="19">
        <v>0.32564941214178528</v>
      </c>
    </row>
    <row r="13" spans="1:10" x14ac:dyDescent="0.25">
      <c r="A13" s="6" t="s">
        <v>35</v>
      </c>
      <c r="B13" s="6"/>
      <c r="C13" s="6"/>
      <c r="D13" s="9">
        <v>128352</v>
      </c>
      <c r="E13" s="9">
        <v>128875</v>
      </c>
      <c r="F13" s="9">
        <v>142766</v>
      </c>
      <c r="G13" s="6"/>
      <c r="H13" s="31">
        <v>0.2642793019099467</v>
      </c>
      <c r="I13" s="31">
        <v>0.25294853098484565</v>
      </c>
      <c r="J13" s="31">
        <v>0.25999431809903989</v>
      </c>
    </row>
    <row r="14" spans="1:10" x14ac:dyDescent="0.25">
      <c r="A14" s="10" t="s">
        <v>26</v>
      </c>
      <c r="B14" s="10"/>
      <c r="C14" s="10"/>
      <c r="D14" s="11">
        <v>20044</v>
      </c>
      <c r="E14" s="11">
        <v>23226</v>
      </c>
      <c r="F14" s="11">
        <v>27402</v>
      </c>
      <c r="G14" s="10"/>
      <c r="H14" s="24">
        <v>4.1270991706268481E-2</v>
      </c>
      <c r="I14" s="24">
        <v>4.5586673758712129E-2</v>
      </c>
      <c r="J14" s="24">
        <v>4.990238785530092E-2</v>
      </c>
    </row>
    <row r="15" spans="1:10" x14ac:dyDescent="0.25">
      <c r="A15" s="2"/>
      <c r="B15" s="2"/>
      <c r="C15" s="2"/>
      <c r="D15" s="72"/>
      <c r="E15" s="72"/>
      <c r="F15" s="72"/>
      <c r="G15" s="2"/>
      <c r="H15" s="74"/>
      <c r="I15" s="74"/>
      <c r="J15" s="74"/>
    </row>
    <row r="16" spans="1:10" x14ac:dyDescent="0.25">
      <c r="A16" s="25" t="s">
        <v>271</v>
      </c>
    </row>
    <row r="17" spans="1:1" x14ac:dyDescent="0.25">
      <c r="A17" s="13" t="s">
        <v>272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7"/>
  <sheetViews>
    <sheetView showGridLines="0" workbookViewId="0">
      <selection activeCell="K12" sqref="K12"/>
    </sheetView>
  </sheetViews>
  <sheetFormatPr defaultRowHeight="15" x14ac:dyDescent="0.25"/>
  <cols>
    <col min="1" max="1" width="15.42578125" customWidth="1"/>
    <col min="2" max="2" width="2.28515625" customWidth="1"/>
    <col min="3" max="3" width="3.5703125" customWidth="1"/>
    <col min="4" max="6" width="10.42578125" customWidth="1"/>
    <col min="7" max="7" width="3" customWidth="1"/>
    <col min="8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273</v>
      </c>
    </row>
    <row r="4" spans="1:10" x14ac:dyDescent="0.25">
      <c r="A4" s="13" t="s">
        <v>358</v>
      </c>
    </row>
    <row r="6" spans="1:10" x14ac:dyDescent="0.25">
      <c r="A6" s="4"/>
      <c r="B6" s="4"/>
      <c r="C6" s="4"/>
      <c r="D6" s="107" t="s">
        <v>45</v>
      </c>
      <c r="E6" s="109"/>
      <c r="F6" s="109"/>
      <c r="G6" s="4"/>
      <c r="H6" s="107" t="s">
        <v>18</v>
      </c>
      <c r="I6" s="109"/>
      <c r="J6" s="109"/>
    </row>
    <row r="7" spans="1:10" x14ac:dyDescent="0.25">
      <c r="A7" s="15"/>
      <c r="B7" s="15"/>
      <c r="C7" s="15"/>
      <c r="D7" s="108" t="s">
        <v>46</v>
      </c>
      <c r="E7" s="110"/>
      <c r="F7" s="110"/>
      <c r="G7" s="15"/>
      <c r="H7" s="108" t="s">
        <v>20</v>
      </c>
      <c r="I7" s="110"/>
      <c r="J7" s="110"/>
    </row>
    <row r="8" spans="1:10" x14ac:dyDescent="0.25">
      <c r="A8" s="15" t="s">
        <v>216</v>
      </c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0" x14ac:dyDescent="0.25">
      <c r="A9" s="6"/>
      <c r="B9" s="6"/>
      <c r="C9" s="6"/>
      <c r="D9" s="39"/>
      <c r="E9" s="39"/>
      <c r="F9" s="39"/>
      <c r="G9" s="6"/>
      <c r="H9" s="39"/>
      <c r="I9" s="39"/>
      <c r="J9" s="39"/>
    </row>
    <row r="10" spans="1:10" x14ac:dyDescent="0.25">
      <c r="A10" s="7" t="s">
        <v>21</v>
      </c>
      <c r="B10" s="7"/>
      <c r="C10" s="7"/>
      <c r="D10" s="8">
        <v>426780</v>
      </c>
      <c r="E10" s="8">
        <v>447774</v>
      </c>
      <c r="F10" s="8">
        <v>476024</v>
      </c>
      <c r="G10" s="7"/>
      <c r="H10" s="19">
        <v>0.99999999999999989</v>
      </c>
      <c r="I10" s="19">
        <v>1</v>
      </c>
      <c r="J10" s="19">
        <v>1</v>
      </c>
    </row>
    <row r="11" spans="1:10" x14ac:dyDescent="0.25">
      <c r="A11" s="86" t="s">
        <v>48</v>
      </c>
      <c r="B11" s="86"/>
      <c r="C11" s="86"/>
      <c r="D11" s="9">
        <v>157893</v>
      </c>
      <c r="E11" s="9">
        <v>165941</v>
      </c>
      <c r="F11" s="9">
        <v>175936</v>
      </c>
      <c r="G11" s="6"/>
      <c r="H11" s="31">
        <v>0.36996344720933499</v>
      </c>
      <c r="I11" s="31">
        <v>0.37059096776498857</v>
      </c>
      <c r="J11" s="26">
        <v>0.36959481034569686</v>
      </c>
    </row>
    <row r="12" spans="1:10" x14ac:dyDescent="0.25">
      <c r="A12" s="7" t="s">
        <v>47</v>
      </c>
      <c r="B12" s="7"/>
      <c r="C12" s="7"/>
      <c r="D12" s="8">
        <v>144089</v>
      </c>
      <c r="E12" s="8">
        <v>151979</v>
      </c>
      <c r="F12" s="8">
        <v>157065</v>
      </c>
      <c r="G12" s="7"/>
      <c r="H12" s="19">
        <v>0.33761891372604153</v>
      </c>
      <c r="I12" s="19">
        <v>0.33941005953896386</v>
      </c>
      <c r="J12" s="19">
        <v>0.32995185116716802</v>
      </c>
    </row>
    <row r="13" spans="1:10" x14ac:dyDescent="0.25">
      <c r="A13" s="6" t="s">
        <v>35</v>
      </c>
      <c r="B13" s="6"/>
      <c r="C13" s="6"/>
      <c r="D13" s="9">
        <v>105582</v>
      </c>
      <c r="E13" s="9">
        <v>108021</v>
      </c>
      <c r="F13" s="9">
        <v>117606</v>
      </c>
      <c r="G13" s="6"/>
      <c r="H13" s="31">
        <v>0.24739209897371012</v>
      </c>
      <c r="I13" s="31">
        <v>0.24124000053598468</v>
      </c>
      <c r="J13" s="31">
        <v>0.24705897181654707</v>
      </c>
    </row>
    <row r="14" spans="1:10" x14ac:dyDescent="0.25">
      <c r="A14" s="10" t="s">
        <v>26</v>
      </c>
      <c r="B14" s="10"/>
      <c r="C14" s="10"/>
      <c r="D14" s="11">
        <v>19216</v>
      </c>
      <c r="E14" s="11">
        <v>21833</v>
      </c>
      <c r="F14" s="11">
        <v>25417</v>
      </c>
      <c r="G14" s="10"/>
      <c r="H14" s="24">
        <v>4.5025540090913349E-2</v>
      </c>
      <c r="I14" s="24">
        <v>4.8758972160062891E-2</v>
      </c>
      <c r="J14" s="24">
        <v>5.3394366670588035E-2</v>
      </c>
    </row>
    <row r="15" spans="1:10" x14ac:dyDescent="0.25">
      <c r="A15" s="2"/>
      <c r="B15" s="2"/>
      <c r="C15" s="2"/>
      <c r="D15" s="72"/>
      <c r="E15" s="72"/>
      <c r="F15" s="72"/>
      <c r="G15" s="2"/>
      <c r="H15" s="74"/>
      <c r="I15" s="74"/>
      <c r="J15" s="74"/>
    </row>
    <row r="16" spans="1:10" x14ac:dyDescent="0.25">
      <c r="A16" s="25" t="s">
        <v>274</v>
      </c>
    </row>
    <row r="17" spans="1:1" x14ac:dyDescent="0.25">
      <c r="A17" s="13" t="s">
        <v>275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8"/>
  <sheetViews>
    <sheetView showGridLines="0" workbookViewId="0">
      <selection activeCell="I17" sqref="I17"/>
    </sheetView>
  </sheetViews>
  <sheetFormatPr defaultRowHeight="15" x14ac:dyDescent="0.25"/>
  <cols>
    <col min="1" max="1" width="11.85546875" customWidth="1"/>
    <col min="3" max="3" width="1.140625" customWidth="1"/>
    <col min="4" max="6" width="10.42578125" customWidth="1"/>
    <col min="7" max="7" width="2.85546875" customWidth="1"/>
    <col min="8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276</v>
      </c>
    </row>
    <row r="4" spans="1:10" x14ac:dyDescent="0.25">
      <c r="A4" s="13" t="s">
        <v>277</v>
      </c>
    </row>
    <row r="6" spans="1:10" x14ac:dyDescent="0.25">
      <c r="A6" s="4"/>
      <c r="B6" s="4"/>
      <c r="C6" s="4"/>
      <c r="D6" s="107" t="s">
        <v>433</v>
      </c>
      <c r="E6" s="107"/>
      <c r="F6" s="107"/>
      <c r="G6" s="4"/>
      <c r="H6" s="107" t="s">
        <v>18</v>
      </c>
      <c r="I6" s="107"/>
      <c r="J6" s="107"/>
    </row>
    <row r="7" spans="1:10" x14ac:dyDescent="0.25">
      <c r="A7" s="15"/>
      <c r="B7" s="15"/>
      <c r="C7" s="15"/>
      <c r="D7" s="108" t="s">
        <v>434</v>
      </c>
      <c r="E7" s="108"/>
      <c r="F7" s="108"/>
      <c r="G7" s="15"/>
      <c r="H7" s="108" t="s">
        <v>20</v>
      </c>
      <c r="I7" s="108"/>
      <c r="J7" s="108"/>
    </row>
    <row r="8" spans="1:10" x14ac:dyDescent="0.25">
      <c r="A8" s="15" t="s">
        <v>216</v>
      </c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0" x14ac:dyDescent="0.25">
      <c r="A9" s="6"/>
      <c r="B9" s="6"/>
      <c r="C9" s="6"/>
      <c r="D9" s="39"/>
      <c r="E9" s="39"/>
      <c r="F9" s="39"/>
      <c r="G9" s="6"/>
      <c r="H9" s="39"/>
      <c r="I9" s="39"/>
      <c r="J9" s="39"/>
    </row>
    <row r="10" spans="1:10" x14ac:dyDescent="0.25">
      <c r="A10" s="111" t="s">
        <v>21</v>
      </c>
      <c r="B10" s="111"/>
      <c r="C10" s="7"/>
      <c r="D10" s="8">
        <v>268796</v>
      </c>
      <c r="E10" s="8">
        <v>287578</v>
      </c>
      <c r="F10" s="8">
        <v>321687</v>
      </c>
      <c r="G10" s="7"/>
      <c r="H10" s="19">
        <v>1</v>
      </c>
      <c r="I10" s="19">
        <v>1</v>
      </c>
      <c r="J10" s="19">
        <v>0.99999999999999989</v>
      </c>
    </row>
    <row r="11" spans="1:10" x14ac:dyDescent="0.25">
      <c r="A11" s="112" t="s">
        <v>24</v>
      </c>
      <c r="B11" s="112"/>
      <c r="C11" s="6"/>
      <c r="D11" s="9">
        <v>108267</v>
      </c>
      <c r="E11" s="9">
        <v>117202</v>
      </c>
      <c r="F11" s="9">
        <v>132225</v>
      </c>
      <c r="G11" s="6"/>
      <c r="H11" s="18">
        <v>0.40278501168172143</v>
      </c>
      <c r="I11" s="18">
        <v>0.40754856073830403</v>
      </c>
      <c r="J11" s="18">
        <v>0.41103619356703874</v>
      </c>
    </row>
    <row r="12" spans="1:10" x14ac:dyDescent="0.25">
      <c r="A12" s="111" t="s">
        <v>25</v>
      </c>
      <c r="B12" s="111"/>
      <c r="C12" s="7"/>
      <c r="D12" s="8">
        <v>76593</v>
      </c>
      <c r="E12" s="8">
        <v>77776</v>
      </c>
      <c r="F12" s="8">
        <v>86752</v>
      </c>
      <c r="G12" s="7"/>
      <c r="H12" s="17">
        <v>0.28494843673268949</v>
      </c>
      <c r="I12" s="17">
        <v>0.27045184263052113</v>
      </c>
      <c r="J12" s="17">
        <v>0.26967828976613911</v>
      </c>
    </row>
    <row r="13" spans="1:10" x14ac:dyDescent="0.25">
      <c r="A13" s="112" t="s">
        <v>47</v>
      </c>
      <c r="B13" s="112"/>
      <c r="C13" s="6"/>
      <c r="D13" s="9">
        <v>64720</v>
      </c>
      <c r="E13" s="9">
        <v>70767</v>
      </c>
      <c r="F13" s="9">
        <v>77293</v>
      </c>
      <c r="G13" s="6"/>
      <c r="H13" s="18">
        <v>0.24077739252072203</v>
      </c>
      <c r="I13" s="87">
        <v>0.24607932456585691</v>
      </c>
      <c r="J13" s="26">
        <v>0.24027393087069107</v>
      </c>
    </row>
    <row r="14" spans="1:10" x14ac:dyDescent="0.25">
      <c r="A14" s="111" t="s">
        <v>82</v>
      </c>
      <c r="B14" s="111"/>
      <c r="C14" s="7"/>
      <c r="D14" s="8">
        <v>18499</v>
      </c>
      <c r="E14" s="8">
        <v>21008</v>
      </c>
      <c r="F14" s="8">
        <v>24403</v>
      </c>
      <c r="G14" s="7"/>
      <c r="H14" s="17">
        <v>6.8821708656378822E-2</v>
      </c>
      <c r="I14" s="17">
        <v>7.3051485162286406E-2</v>
      </c>
      <c r="J14" s="17">
        <v>7.5859453443875569E-2</v>
      </c>
    </row>
    <row r="15" spans="1:10" x14ac:dyDescent="0.25">
      <c r="A15" s="113" t="s">
        <v>26</v>
      </c>
      <c r="B15" s="113"/>
      <c r="C15" s="34"/>
      <c r="D15" s="35">
        <v>717</v>
      </c>
      <c r="E15" s="35">
        <v>825</v>
      </c>
      <c r="F15" s="35">
        <v>1014</v>
      </c>
      <c r="G15" s="34"/>
      <c r="H15" s="37">
        <v>2.6674504084882216E-3</v>
      </c>
      <c r="I15" s="88">
        <v>2.8687869030315253E-3</v>
      </c>
      <c r="J15" s="37">
        <v>3.1521323522554533E-3</v>
      </c>
    </row>
    <row r="16" spans="1:10" x14ac:dyDescent="0.25">
      <c r="A16" s="114"/>
      <c r="B16" s="114"/>
      <c r="C16" s="2"/>
      <c r="D16" s="71"/>
      <c r="E16" s="71"/>
      <c r="F16" s="71"/>
      <c r="G16" s="2"/>
      <c r="H16" s="75"/>
      <c r="I16" s="75"/>
      <c r="J16" s="75"/>
    </row>
    <row r="17" spans="1:1" x14ac:dyDescent="0.25">
      <c r="A17" s="25" t="s">
        <v>49</v>
      </c>
    </row>
    <row r="18" spans="1:1" x14ac:dyDescent="0.25">
      <c r="A18" s="13" t="s">
        <v>278</v>
      </c>
    </row>
  </sheetData>
  <mergeCells count="11">
    <mergeCell ref="A11:B11"/>
    <mergeCell ref="D6:F6"/>
    <mergeCell ref="H6:J6"/>
    <mergeCell ref="D7:F7"/>
    <mergeCell ref="H7:J7"/>
    <mergeCell ref="A10:B10"/>
    <mergeCell ref="A12:B12"/>
    <mergeCell ref="A13:B13"/>
    <mergeCell ref="A14:B14"/>
    <mergeCell ref="A15:B15"/>
    <mergeCell ref="A16:B16"/>
  </mergeCells>
  <pageMargins left="0.70866141732283472" right="0.70866141732283472" top="0.74803149606299213" bottom="0.74803149606299213" header="0.31496062992125984" footer="0.31496062992125984"/>
  <pageSetup paperSize="9" scale="9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"/>
  <sheetViews>
    <sheetView showGridLines="0" workbookViewId="0">
      <selection activeCell="F16" sqref="F16"/>
    </sheetView>
  </sheetViews>
  <sheetFormatPr defaultRowHeight="15" x14ac:dyDescent="0.25"/>
  <cols>
    <col min="1" max="1" width="24.140625" customWidth="1"/>
    <col min="2" max="2" width="11.28515625" customWidth="1"/>
    <col min="3" max="3" width="9.7109375" customWidth="1"/>
    <col min="4" max="4" width="10.7109375" customWidth="1"/>
    <col min="5" max="5" width="1.85546875" customWidth="1"/>
    <col min="6" max="6" width="10.42578125" customWidth="1"/>
    <col min="7" max="8" width="10.5703125" customWidth="1"/>
    <col min="9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279</v>
      </c>
    </row>
    <row r="4" spans="1:10" x14ac:dyDescent="0.25">
      <c r="A4" s="13" t="s">
        <v>280</v>
      </c>
    </row>
    <row r="6" spans="1:10" x14ac:dyDescent="0.25">
      <c r="A6" s="4"/>
      <c r="B6" s="107" t="s">
        <v>51</v>
      </c>
      <c r="C6" s="107"/>
      <c r="D6" s="107"/>
      <c r="E6" s="4"/>
      <c r="F6" s="107" t="s">
        <v>18</v>
      </c>
      <c r="G6" s="107"/>
      <c r="H6" s="107"/>
      <c r="I6" s="61"/>
      <c r="J6" s="61"/>
    </row>
    <row r="7" spans="1:10" x14ac:dyDescent="0.25">
      <c r="A7" s="15"/>
      <c r="B7" s="108" t="s">
        <v>52</v>
      </c>
      <c r="C7" s="110"/>
      <c r="D7" s="110"/>
      <c r="E7" s="15"/>
      <c r="F7" s="108" t="s">
        <v>20</v>
      </c>
      <c r="G7" s="110"/>
      <c r="H7" s="110"/>
      <c r="I7" s="78"/>
      <c r="J7" s="78"/>
    </row>
    <row r="8" spans="1:10" x14ac:dyDescent="0.25">
      <c r="A8" s="15" t="s">
        <v>216</v>
      </c>
      <c r="B8" s="70" t="s">
        <v>484</v>
      </c>
      <c r="C8" s="70" t="s">
        <v>504</v>
      </c>
      <c r="D8" s="70" t="s">
        <v>509</v>
      </c>
      <c r="E8" s="16"/>
      <c r="F8" s="70" t="s">
        <v>484</v>
      </c>
      <c r="G8" s="70" t="s">
        <v>504</v>
      </c>
      <c r="H8" s="70" t="s">
        <v>509</v>
      </c>
      <c r="I8" s="77"/>
      <c r="J8" s="77"/>
    </row>
    <row r="9" spans="1:10" x14ac:dyDescent="0.25">
      <c r="A9" s="6"/>
      <c r="B9" s="6"/>
      <c r="C9" s="6"/>
      <c r="D9" s="6"/>
      <c r="E9" s="6"/>
      <c r="F9" s="6"/>
      <c r="G9" s="6"/>
      <c r="H9" s="6"/>
      <c r="I9" s="2"/>
      <c r="J9" s="2"/>
    </row>
    <row r="10" spans="1:10" x14ac:dyDescent="0.25">
      <c r="A10" s="7" t="s">
        <v>21</v>
      </c>
      <c r="B10" s="8">
        <v>157984</v>
      </c>
      <c r="C10" s="8">
        <v>160196</v>
      </c>
      <c r="D10" s="8">
        <v>154337</v>
      </c>
      <c r="E10" s="7"/>
      <c r="F10" s="19">
        <v>1</v>
      </c>
      <c r="G10" s="19">
        <v>1</v>
      </c>
      <c r="H10" s="19">
        <v>1</v>
      </c>
      <c r="I10" s="80"/>
      <c r="J10" s="80"/>
    </row>
    <row r="11" spans="1:10" x14ac:dyDescent="0.25">
      <c r="A11" s="6" t="s">
        <v>47</v>
      </c>
      <c r="B11" s="9">
        <v>79369</v>
      </c>
      <c r="C11" s="9">
        <v>81212</v>
      </c>
      <c r="D11" s="9">
        <v>79772</v>
      </c>
      <c r="E11" s="6"/>
      <c r="F11" s="18">
        <v>0.50238631760178243</v>
      </c>
      <c r="G11" s="18">
        <v>0.50695398137281833</v>
      </c>
      <c r="H11" s="18">
        <v>0.51686892967985643</v>
      </c>
      <c r="I11" s="80"/>
      <c r="J11" s="80"/>
    </row>
    <row r="12" spans="1:10" x14ac:dyDescent="0.25">
      <c r="A12" s="7" t="s">
        <v>48</v>
      </c>
      <c r="B12" s="8">
        <v>49626</v>
      </c>
      <c r="C12" s="8">
        <v>48739</v>
      </c>
      <c r="D12" s="8">
        <v>43711</v>
      </c>
      <c r="E12" s="7"/>
      <c r="F12" s="19">
        <v>0.31412041725744377</v>
      </c>
      <c r="G12" s="19">
        <v>0.30424604859047666</v>
      </c>
      <c r="H12" s="19">
        <v>0.28321789331139002</v>
      </c>
      <c r="I12" s="80"/>
      <c r="J12" s="80"/>
    </row>
    <row r="13" spans="1:10" x14ac:dyDescent="0.25">
      <c r="A13" s="34" t="s">
        <v>35</v>
      </c>
      <c r="B13" s="35">
        <v>28989</v>
      </c>
      <c r="C13" s="35">
        <v>30245</v>
      </c>
      <c r="D13" s="35">
        <v>30854</v>
      </c>
      <c r="E13" s="34"/>
      <c r="F13" s="38">
        <v>0.18349326514077374</v>
      </c>
      <c r="G13" s="37">
        <v>0.18879997003670504</v>
      </c>
      <c r="H13" s="37">
        <v>0.19991317700875358</v>
      </c>
      <c r="I13" s="80"/>
      <c r="J13" s="80"/>
    </row>
    <row r="14" spans="1:10" x14ac:dyDescent="0.25">
      <c r="A14" s="2"/>
      <c r="B14" s="71"/>
      <c r="C14" s="72"/>
      <c r="D14" s="72"/>
      <c r="E14" s="2"/>
      <c r="F14" s="75"/>
      <c r="G14" s="74"/>
      <c r="H14" s="74"/>
      <c r="I14" s="74"/>
      <c r="J14" s="80"/>
    </row>
    <row r="15" spans="1:10" x14ac:dyDescent="0.25">
      <c r="A15" s="25" t="s">
        <v>50</v>
      </c>
    </row>
    <row r="16" spans="1:10" x14ac:dyDescent="0.25">
      <c r="A16" s="13" t="s">
        <v>281</v>
      </c>
    </row>
  </sheetData>
  <mergeCells count="4">
    <mergeCell ref="B6:D6"/>
    <mergeCell ref="F6:H6"/>
    <mergeCell ref="B7:D7"/>
    <mergeCell ref="F7:H7"/>
  </mergeCells>
  <pageMargins left="0.70866141732283472" right="0.70866141732283472" top="0.74803149606299213" bottom="0.74803149606299213" header="0.31496062992125984" footer="0.31496062992125984"/>
  <pageSetup paperSize="9" scale="9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7"/>
  <sheetViews>
    <sheetView showGridLines="0" workbookViewId="0">
      <selection activeCell="I16" sqref="I16"/>
    </sheetView>
  </sheetViews>
  <sheetFormatPr defaultRowHeight="15" x14ac:dyDescent="0.25"/>
  <cols>
    <col min="3" max="3" width="4.7109375" customWidth="1"/>
    <col min="4" max="6" width="10.42578125" customWidth="1"/>
    <col min="7" max="7" width="3.140625" customWidth="1"/>
    <col min="8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282</v>
      </c>
    </row>
    <row r="4" spans="1:10" x14ac:dyDescent="0.25">
      <c r="A4" s="13" t="s">
        <v>283</v>
      </c>
    </row>
    <row r="6" spans="1:10" x14ac:dyDescent="0.25">
      <c r="A6" s="4"/>
      <c r="B6" s="4"/>
      <c r="C6" s="4"/>
      <c r="D6" s="107" t="s">
        <v>53</v>
      </c>
      <c r="E6" s="107"/>
      <c r="F6" s="107"/>
      <c r="G6" s="4"/>
      <c r="H6" s="107" t="s">
        <v>18</v>
      </c>
      <c r="I6" s="107"/>
      <c r="J6" s="107"/>
    </row>
    <row r="7" spans="1:10" x14ac:dyDescent="0.25">
      <c r="A7" s="15"/>
      <c r="B7" s="15"/>
      <c r="C7" s="15"/>
      <c r="D7" s="108" t="s">
        <v>54</v>
      </c>
      <c r="E7" s="108"/>
      <c r="F7" s="108"/>
      <c r="G7" s="15"/>
      <c r="H7" s="108" t="s">
        <v>20</v>
      </c>
      <c r="I7" s="108"/>
      <c r="J7" s="108"/>
    </row>
    <row r="8" spans="1:10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0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 t="s">
        <v>21</v>
      </c>
      <c r="B10" s="7"/>
      <c r="C10" s="7"/>
      <c r="D10" s="8">
        <v>485668</v>
      </c>
      <c r="E10" s="8">
        <v>509491</v>
      </c>
      <c r="F10" s="8">
        <v>542719</v>
      </c>
      <c r="G10" s="8"/>
      <c r="H10" s="21">
        <v>1</v>
      </c>
      <c r="I10" s="21">
        <v>1</v>
      </c>
      <c r="J10" s="21">
        <v>1</v>
      </c>
    </row>
    <row r="11" spans="1:10" x14ac:dyDescent="0.25">
      <c r="A11" s="6" t="s">
        <v>55</v>
      </c>
      <c r="B11" s="6"/>
      <c r="C11" s="6"/>
      <c r="D11" s="9">
        <v>30788</v>
      </c>
      <c r="E11" s="9">
        <v>34952</v>
      </c>
      <c r="F11" s="9">
        <v>20277</v>
      </c>
      <c r="G11" s="6"/>
      <c r="H11" s="23">
        <v>6.3393099813041004E-2</v>
      </c>
      <c r="I11" s="23">
        <v>6.8601800620619408E-2</v>
      </c>
      <c r="J11" s="18">
        <v>3.7361876035296351E-2</v>
      </c>
    </row>
    <row r="12" spans="1:10" x14ac:dyDescent="0.25">
      <c r="A12" s="7" t="s">
        <v>56</v>
      </c>
      <c r="B12" s="7"/>
      <c r="C12" s="7"/>
      <c r="D12" s="8">
        <v>37100</v>
      </c>
      <c r="E12" s="8">
        <v>37945</v>
      </c>
      <c r="F12" s="8">
        <v>38288</v>
      </c>
      <c r="G12" s="7"/>
      <c r="H12" s="30">
        <v>7.6389632423795678E-2</v>
      </c>
      <c r="I12" s="30">
        <v>7.4476291043413911E-2</v>
      </c>
      <c r="J12" s="17">
        <v>7.0548479047168058E-2</v>
      </c>
    </row>
    <row r="13" spans="1:10" x14ac:dyDescent="0.25">
      <c r="A13" s="6" t="s">
        <v>57</v>
      </c>
      <c r="B13" s="6"/>
      <c r="C13" s="6"/>
      <c r="D13" s="9">
        <v>405778</v>
      </c>
      <c r="E13" s="9">
        <v>405367</v>
      </c>
      <c r="F13" s="9">
        <v>368997</v>
      </c>
      <c r="G13" s="6"/>
      <c r="H13" s="31">
        <v>0.83550491282110417</v>
      </c>
      <c r="I13" s="31">
        <v>0.79563132616670362</v>
      </c>
      <c r="J13" s="26">
        <v>0.6799043335501429</v>
      </c>
    </row>
    <row r="14" spans="1:10" x14ac:dyDescent="0.25">
      <c r="A14" s="10" t="s">
        <v>485</v>
      </c>
      <c r="B14" s="10"/>
      <c r="C14" s="10"/>
      <c r="D14" s="32">
        <v>12002</v>
      </c>
      <c r="E14" s="32">
        <v>31227</v>
      </c>
      <c r="F14" s="11">
        <v>115157</v>
      </c>
      <c r="G14" s="10"/>
      <c r="H14" s="27">
        <v>2.4712354942059183E-2</v>
      </c>
      <c r="I14" s="27">
        <v>6.1290582169263051E-2</v>
      </c>
      <c r="J14" s="24">
        <v>0.21218531136739271</v>
      </c>
    </row>
    <row r="16" spans="1:10" x14ac:dyDescent="0.25">
      <c r="A16" s="25" t="s">
        <v>284</v>
      </c>
    </row>
    <row r="17" spans="1:1" x14ac:dyDescent="0.25">
      <c r="A17" s="13" t="s">
        <v>285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16"/>
  <sheetViews>
    <sheetView showGridLines="0" workbookViewId="0">
      <selection activeCell="E14" sqref="E14"/>
    </sheetView>
  </sheetViews>
  <sheetFormatPr defaultRowHeight="15" x14ac:dyDescent="0.25"/>
  <cols>
    <col min="1" max="1" width="33.85546875" customWidth="1"/>
    <col min="4" max="6" width="10.42578125" customWidth="1"/>
  </cols>
  <sheetData>
    <row r="1" spans="1:6" ht="15.75" x14ac:dyDescent="0.25">
      <c r="A1" s="1" t="s">
        <v>36</v>
      </c>
    </row>
    <row r="3" spans="1:6" x14ac:dyDescent="0.25">
      <c r="A3" s="25" t="s">
        <v>286</v>
      </c>
    </row>
    <row r="4" spans="1:6" x14ac:dyDescent="0.25">
      <c r="A4" s="13" t="s">
        <v>287</v>
      </c>
    </row>
    <row r="6" spans="1:6" x14ac:dyDescent="0.25">
      <c r="A6" s="4"/>
      <c r="B6" s="4"/>
      <c r="C6" s="4"/>
      <c r="D6" s="107" t="s">
        <v>17</v>
      </c>
      <c r="E6" s="107"/>
      <c r="F6" s="107"/>
    </row>
    <row r="7" spans="1:6" x14ac:dyDescent="0.25">
      <c r="A7" s="15"/>
      <c r="B7" s="15"/>
      <c r="C7" s="15"/>
      <c r="D7" s="108" t="s">
        <v>58</v>
      </c>
      <c r="E7" s="108"/>
      <c r="F7" s="108"/>
    </row>
    <row r="8" spans="1:6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</row>
    <row r="9" spans="1:6" x14ac:dyDescent="0.25">
      <c r="A9" s="6" t="s">
        <v>10</v>
      </c>
      <c r="B9" s="6"/>
      <c r="C9" s="6"/>
      <c r="D9" s="6"/>
      <c r="E9" s="6"/>
      <c r="F9" s="6"/>
    </row>
    <row r="10" spans="1:6" x14ac:dyDescent="0.25">
      <c r="A10" s="7" t="s">
        <v>21</v>
      </c>
      <c r="B10" s="7"/>
      <c r="C10" s="7"/>
      <c r="D10" s="8">
        <v>552050.42500000005</v>
      </c>
      <c r="E10" s="8">
        <v>547334.821</v>
      </c>
      <c r="F10" s="8">
        <v>545489.05900000001</v>
      </c>
    </row>
    <row r="11" spans="1:6" x14ac:dyDescent="0.25">
      <c r="A11" s="6" t="s">
        <v>59</v>
      </c>
      <c r="B11" s="6"/>
      <c r="C11" s="6"/>
      <c r="D11" s="9">
        <v>64143.779000000002</v>
      </c>
      <c r="E11" s="9">
        <v>65361.444000000003</v>
      </c>
      <c r="F11" s="9">
        <v>61561.553999999996</v>
      </c>
    </row>
    <row r="12" spans="1:6" x14ac:dyDescent="0.25">
      <c r="A12" s="7" t="s">
        <v>31</v>
      </c>
      <c r="B12" s="7"/>
      <c r="C12" s="7"/>
      <c r="D12" s="8">
        <v>469344.66600000003</v>
      </c>
      <c r="E12" s="8">
        <v>464072.83</v>
      </c>
      <c r="F12" s="8">
        <v>467949.47600000002</v>
      </c>
    </row>
    <row r="13" spans="1:6" x14ac:dyDescent="0.25">
      <c r="A13" s="34" t="s">
        <v>30</v>
      </c>
      <c r="B13" s="34"/>
      <c r="C13" s="34"/>
      <c r="D13" s="35">
        <v>18561.98</v>
      </c>
      <c r="E13" s="35">
        <v>17900.546999999999</v>
      </c>
      <c r="F13" s="35">
        <v>15978.029</v>
      </c>
    </row>
    <row r="15" spans="1:6" x14ac:dyDescent="0.25">
      <c r="A15" s="25" t="s">
        <v>288</v>
      </c>
    </row>
    <row r="16" spans="1:6" x14ac:dyDescent="0.25">
      <c r="A16" s="13" t="s">
        <v>289</v>
      </c>
    </row>
  </sheetData>
  <mergeCells count="2">
    <mergeCell ref="D6:F6"/>
    <mergeCell ref="D7:F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8"/>
  <sheetViews>
    <sheetView showGridLines="0" workbookViewId="0">
      <selection activeCell="G18" sqref="G18"/>
    </sheetView>
  </sheetViews>
  <sheetFormatPr defaultRowHeight="15" x14ac:dyDescent="0.25"/>
  <cols>
    <col min="4" max="6" width="10.42578125" customWidth="1"/>
    <col min="7" max="7" width="2.7109375" customWidth="1"/>
    <col min="8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290</v>
      </c>
    </row>
    <row r="4" spans="1:10" x14ac:dyDescent="0.25">
      <c r="A4" s="13" t="s">
        <v>291</v>
      </c>
    </row>
    <row r="6" spans="1:10" x14ac:dyDescent="0.25">
      <c r="A6" s="4"/>
      <c r="B6" s="4"/>
      <c r="C6" s="4"/>
      <c r="D6" s="107" t="s">
        <v>17</v>
      </c>
      <c r="E6" s="107"/>
      <c r="F6" s="107"/>
      <c r="G6" s="4"/>
      <c r="H6" s="107" t="s">
        <v>18</v>
      </c>
      <c r="I6" s="107"/>
      <c r="J6" s="107"/>
    </row>
    <row r="7" spans="1:10" x14ac:dyDescent="0.25">
      <c r="A7" s="15"/>
      <c r="B7" s="15"/>
      <c r="C7" s="15"/>
      <c r="D7" s="108" t="s">
        <v>58</v>
      </c>
      <c r="E7" s="108"/>
      <c r="F7" s="108"/>
      <c r="G7" s="15"/>
      <c r="H7" s="108" t="s">
        <v>20</v>
      </c>
      <c r="I7" s="108"/>
      <c r="J7" s="108"/>
    </row>
    <row r="8" spans="1:10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0" x14ac:dyDescent="0.25">
      <c r="A9" s="6" t="s">
        <v>10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 t="s">
        <v>21</v>
      </c>
      <c r="B10" s="7"/>
      <c r="C10" s="7"/>
      <c r="D10" s="8">
        <v>552050.42500000005</v>
      </c>
      <c r="E10" s="8">
        <v>547334.821</v>
      </c>
      <c r="F10" s="8">
        <v>545489.05900000001</v>
      </c>
      <c r="G10" s="7"/>
      <c r="H10" s="19">
        <v>0.99999999999999989</v>
      </c>
      <c r="I10" s="19">
        <v>1</v>
      </c>
      <c r="J10" s="19">
        <v>1</v>
      </c>
    </row>
    <row r="11" spans="1:10" x14ac:dyDescent="0.25">
      <c r="A11" s="6" t="s">
        <v>48</v>
      </c>
      <c r="B11" s="6"/>
      <c r="C11" s="6"/>
      <c r="D11" s="9">
        <v>190875.698</v>
      </c>
      <c r="E11" s="9">
        <v>184382.87299999999</v>
      </c>
      <c r="F11" s="9">
        <v>199767.122</v>
      </c>
      <c r="G11" s="6"/>
      <c r="H11" s="18">
        <v>0.34575772312828124</v>
      </c>
      <c r="I11" s="18">
        <v>0.33687400458667327</v>
      </c>
      <c r="J11" s="18">
        <v>0.36621655137541448</v>
      </c>
    </row>
    <row r="12" spans="1:10" x14ac:dyDescent="0.25">
      <c r="A12" s="7" t="s">
        <v>47</v>
      </c>
      <c r="B12" s="7"/>
      <c r="C12" s="7"/>
      <c r="D12" s="8">
        <v>192519.883</v>
      </c>
      <c r="E12" s="8">
        <v>194051.77900000001</v>
      </c>
      <c r="F12" s="8">
        <v>182126.17300000001</v>
      </c>
      <c r="G12" s="7"/>
      <c r="H12" s="19">
        <v>0.34873604707396066</v>
      </c>
      <c r="I12" s="19">
        <v>0.3545394364741139</v>
      </c>
      <c r="J12" s="19">
        <v>0.33387685783080023</v>
      </c>
    </row>
    <row r="13" spans="1:10" x14ac:dyDescent="0.25">
      <c r="A13" s="6" t="s">
        <v>35</v>
      </c>
      <c r="B13" s="6"/>
      <c r="C13" s="6"/>
      <c r="D13" s="9">
        <v>137091.31400000001</v>
      </c>
      <c r="E13" s="9">
        <v>136602.56</v>
      </c>
      <c r="F13" s="9">
        <v>127292.659</v>
      </c>
      <c r="G13" s="6"/>
      <c r="H13" s="31">
        <v>0.24833114475004706</v>
      </c>
      <c r="I13" s="18">
        <v>0.24957768948524472</v>
      </c>
      <c r="J13" s="18">
        <v>0.23335510932768314</v>
      </c>
    </row>
    <row r="14" spans="1:10" x14ac:dyDescent="0.25">
      <c r="A14" s="7" t="s">
        <v>82</v>
      </c>
      <c r="B14" s="7"/>
      <c r="C14" s="7"/>
      <c r="D14" s="8">
        <v>30927.88</v>
      </c>
      <c r="E14" s="8">
        <v>31600.444</v>
      </c>
      <c r="F14" s="8">
        <v>34766.449000000001</v>
      </c>
      <c r="G14" s="7"/>
      <c r="H14" s="19">
        <v>5.6023650375778625E-2</v>
      </c>
      <c r="I14" s="19">
        <v>5.7735124438574682E-2</v>
      </c>
      <c r="J14" s="19">
        <v>6.3734457046186146E-2</v>
      </c>
    </row>
    <row r="15" spans="1:10" x14ac:dyDescent="0.25">
      <c r="A15" s="34" t="s">
        <v>26</v>
      </c>
      <c r="B15" s="34"/>
      <c r="C15" s="34"/>
      <c r="D15" s="35">
        <v>635.65</v>
      </c>
      <c r="E15" s="35">
        <v>697.16499999999996</v>
      </c>
      <c r="F15" s="35">
        <v>1536.6559999999999</v>
      </c>
      <c r="G15" s="34"/>
      <c r="H15" s="38">
        <v>1.1514346719323691E-3</v>
      </c>
      <c r="I15" s="37">
        <v>1.2737450153934204E-3</v>
      </c>
      <c r="J15" s="37">
        <v>2.8170244199160004E-3</v>
      </c>
    </row>
    <row r="16" spans="1:10" x14ac:dyDescent="0.25">
      <c r="A16" s="2"/>
      <c r="B16" s="2"/>
      <c r="C16" s="2"/>
      <c r="D16" s="71"/>
      <c r="E16" s="71"/>
      <c r="F16" s="71"/>
      <c r="G16" s="2"/>
      <c r="H16" s="74"/>
      <c r="I16" s="75"/>
      <c r="J16" s="75"/>
    </row>
    <row r="17" spans="1:1" x14ac:dyDescent="0.25">
      <c r="A17" s="25" t="s">
        <v>292</v>
      </c>
    </row>
    <row r="18" spans="1:1" x14ac:dyDescent="0.25">
      <c r="A18" s="13" t="s">
        <v>293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scale="9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18"/>
  <sheetViews>
    <sheetView showGridLines="0" workbookViewId="0">
      <selection activeCell="H18" sqref="H18"/>
    </sheetView>
  </sheetViews>
  <sheetFormatPr defaultRowHeight="15" x14ac:dyDescent="0.25"/>
  <cols>
    <col min="4" max="6" width="10.42578125" customWidth="1"/>
    <col min="7" max="7" width="2.42578125" customWidth="1"/>
    <col min="8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294</v>
      </c>
    </row>
    <row r="4" spans="1:10" x14ac:dyDescent="0.25">
      <c r="A4" s="13" t="s">
        <v>295</v>
      </c>
    </row>
    <row r="6" spans="1:10" x14ac:dyDescent="0.25">
      <c r="A6" s="4"/>
      <c r="B6" s="4"/>
      <c r="C6" s="4"/>
      <c r="D6" s="107" t="s">
        <v>17</v>
      </c>
      <c r="E6" s="107"/>
      <c r="F6" s="107"/>
      <c r="G6" s="4"/>
      <c r="H6" s="107" t="s">
        <v>18</v>
      </c>
      <c r="I6" s="107"/>
      <c r="J6" s="107"/>
    </row>
    <row r="7" spans="1:10" x14ac:dyDescent="0.25">
      <c r="A7" s="15"/>
      <c r="B7" s="15"/>
      <c r="C7" s="15"/>
      <c r="D7" s="108" t="s">
        <v>58</v>
      </c>
      <c r="E7" s="110"/>
      <c r="F7" s="110"/>
      <c r="G7" s="15"/>
      <c r="H7" s="108" t="s">
        <v>20</v>
      </c>
      <c r="I7" s="110"/>
      <c r="J7" s="110"/>
    </row>
    <row r="8" spans="1:10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0" x14ac:dyDescent="0.25">
      <c r="A9" s="6" t="s">
        <v>10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 t="s">
        <v>21</v>
      </c>
      <c r="B10" s="7"/>
      <c r="C10" s="7"/>
      <c r="D10" s="8">
        <v>64143.77900000001</v>
      </c>
      <c r="E10" s="8">
        <v>65361.444000000003</v>
      </c>
      <c r="F10" s="8">
        <v>61561.553999999996</v>
      </c>
      <c r="G10" s="7"/>
      <c r="H10" s="19">
        <v>0.99999999999999978</v>
      </c>
      <c r="I10" s="19">
        <v>0.99999999999999989</v>
      </c>
      <c r="J10" s="19">
        <v>1</v>
      </c>
    </row>
    <row r="11" spans="1:10" x14ac:dyDescent="0.25">
      <c r="A11" s="6" t="s">
        <v>24</v>
      </c>
      <c r="B11" s="6"/>
      <c r="C11" s="6"/>
      <c r="D11" s="9">
        <v>25686.857</v>
      </c>
      <c r="E11" s="9">
        <v>25368.616000000002</v>
      </c>
      <c r="F11" s="9">
        <v>26443.585999999999</v>
      </c>
      <c r="G11" s="6"/>
      <c r="H11" s="18">
        <v>0.4004574940930748</v>
      </c>
      <c r="I11" s="18">
        <v>0.38812814478211344</v>
      </c>
      <c r="J11" s="18">
        <v>0.42954708388290525</v>
      </c>
    </row>
    <row r="12" spans="1:10" x14ac:dyDescent="0.25">
      <c r="A12" s="7" t="s">
        <v>47</v>
      </c>
      <c r="B12" s="7"/>
      <c r="C12" s="7"/>
      <c r="D12" s="8">
        <v>19096.489000000001</v>
      </c>
      <c r="E12" s="8">
        <v>18311.722000000002</v>
      </c>
      <c r="F12" s="8">
        <v>16342.121999999999</v>
      </c>
      <c r="G12" s="7"/>
      <c r="H12" s="19">
        <v>0.29771381258968227</v>
      </c>
      <c r="I12" s="19">
        <v>0.28016091566153284</v>
      </c>
      <c r="J12" s="19">
        <v>0.26545986802087551</v>
      </c>
    </row>
    <row r="13" spans="1:10" x14ac:dyDescent="0.25">
      <c r="A13" s="6" t="s">
        <v>35</v>
      </c>
      <c r="B13" s="6"/>
      <c r="C13" s="6"/>
      <c r="D13" s="9">
        <v>15657.505999999999</v>
      </c>
      <c r="E13" s="9">
        <v>18067.669999999998</v>
      </c>
      <c r="F13" s="9">
        <v>15221.816999999999</v>
      </c>
      <c r="G13" s="6"/>
      <c r="H13" s="18">
        <v>0.24410014882347356</v>
      </c>
      <c r="I13" s="18">
        <v>0.27642703242602773</v>
      </c>
      <c r="J13" s="18">
        <v>0.24726174066366161</v>
      </c>
    </row>
    <row r="14" spans="1:10" x14ac:dyDescent="0.25">
      <c r="A14" s="7" t="s">
        <v>82</v>
      </c>
      <c r="B14" s="7"/>
      <c r="C14" s="7"/>
      <c r="D14" s="8">
        <v>3640.4079999999999</v>
      </c>
      <c r="E14" s="8">
        <v>3547.4279999999999</v>
      </c>
      <c r="F14" s="8">
        <v>3439.2449999999999</v>
      </c>
      <c r="G14" s="7"/>
      <c r="H14" s="19">
        <v>5.6753874760013742E-2</v>
      </c>
      <c r="I14" s="19">
        <v>5.427401512120815E-2</v>
      </c>
      <c r="J14" s="19">
        <v>5.5866767105976566E-2</v>
      </c>
    </row>
    <row r="15" spans="1:10" x14ac:dyDescent="0.25">
      <c r="A15" s="34" t="s">
        <v>26</v>
      </c>
      <c r="B15" s="34"/>
      <c r="C15" s="34"/>
      <c r="D15" s="35">
        <v>62.518999999999998</v>
      </c>
      <c r="E15" s="35">
        <v>66.007999999999996</v>
      </c>
      <c r="F15" s="35">
        <v>114.78400000000001</v>
      </c>
      <c r="G15" s="34"/>
      <c r="H15" s="37">
        <v>9.7466973375547441E-4</v>
      </c>
      <c r="I15" s="37">
        <v>1.009892009117791E-3</v>
      </c>
      <c r="J15" s="37">
        <v>1.8645403265810999E-3</v>
      </c>
    </row>
    <row r="16" spans="1:10" x14ac:dyDescent="0.25">
      <c r="A16" s="2"/>
      <c r="B16" s="2"/>
      <c r="C16" s="2"/>
      <c r="D16" s="71"/>
      <c r="E16" s="71"/>
      <c r="F16" s="71"/>
      <c r="G16" s="2"/>
      <c r="H16" s="75"/>
      <c r="I16" s="75"/>
      <c r="J16" s="75"/>
    </row>
    <row r="17" spans="1:1" x14ac:dyDescent="0.25">
      <c r="A17" s="25" t="s">
        <v>296</v>
      </c>
    </row>
    <row r="18" spans="1:1" x14ac:dyDescent="0.25">
      <c r="A18" s="13" t="s">
        <v>297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scale="94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18"/>
  <sheetViews>
    <sheetView showGridLines="0" workbookViewId="0">
      <selection activeCell="F18" sqref="F18"/>
    </sheetView>
  </sheetViews>
  <sheetFormatPr defaultRowHeight="15" x14ac:dyDescent="0.25"/>
  <cols>
    <col min="1" max="1" width="26.28515625" customWidth="1"/>
    <col min="2" max="2" width="10.28515625" customWidth="1"/>
    <col min="3" max="3" width="10.5703125" customWidth="1"/>
    <col min="4" max="4" width="10.42578125" customWidth="1"/>
    <col min="5" max="5" width="2.42578125" customWidth="1"/>
    <col min="6" max="6" width="10.42578125" customWidth="1"/>
    <col min="7" max="7" width="9.85546875" customWidth="1"/>
    <col min="8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298</v>
      </c>
    </row>
    <row r="4" spans="1:10" x14ac:dyDescent="0.25">
      <c r="A4" s="13" t="s">
        <v>299</v>
      </c>
    </row>
    <row r="6" spans="1:10" x14ac:dyDescent="0.25">
      <c r="A6" s="4"/>
      <c r="B6" s="107" t="s">
        <v>17</v>
      </c>
      <c r="C6" s="107"/>
      <c r="D6" s="107"/>
      <c r="E6" s="4"/>
      <c r="F6" s="107" t="s">
        <v>18</v>
      </c>
      <c r="G6" s="107"/>
      <c r="H6" s="107"/>
      <c r="I6" s="61"/>
      <c r="J6" s="61"/>
    </row>
    <row r="7" spans="1:10" x14ac:dyDescent="0.25">
      <c r="A7" s="15"/>
      <c r="B7" s="108" t="s">
        <v>58</v>
      </c>
      <c r="C7" s="110"/>
      <c r="D7" s="110"/>
      <c r="E7" s="15"/>
      <c r="F7" s="108" t="s">
        <v>20</v>
      </c>
      <c r="G7" s="110"/>
      <c r="H7" s="110"/>
      <c r="I7" s="78"/>
      <c r="J7" s="78"/>
    </row>
    <row r="8" spans="1:10" x14ac:dyDescent="0.25">
      <c r="A8" s="15"/>
      <c r="B8" s="70" t="s">
        <v>484</v>
      </c>
      <c r="C8" s="70" t="s">
        <v>504</v>
      </c>
      <c r="D8" s="70" t="s">
        <v>509</v>
      </c>
      <c r="E8" s="16"/>
      <c r="F8" s="70" t="s">
        <v>484</v>
      </c>
      <c r="G8" s="70" t="s">
        <v>504</v>
      </c>
      <c r="H8" s="70" t="s">
        <v>509</v>
      </c>
      <c r="I8" s="77"/>
      <c r="J8" s="77"/>
    </row>
    <row r="9" spans="1:10" x14ac:dyDescent="0.25">
      <c r="A9" s="6" t="s">
        <v>10</v>
      </c>
      <c r="B9" s="6"/>
      <c r="C9" s="6"/>
      <c r="D9" s="6"/>
      <c r="E9" s="6"/>
      <c r="F9" s="6"/>
      <c r="G9" s="6"/>
      <c r="H9" s="6"/>
      <c r="I9" s="2"/>
      <c r="J9" s="2"/>
    </row>
    <row r="10" spans="1:10" x14ac:dyDescent="0.25">
      <c r="A10" s="7" t="s">
        <v>21</v>
      </c>
      <c r="B10" s="8">
        <v>469344.66599999997</v>
      </c>
      <c r="C10" s="8">
        <v>464072.83</v>
      </c>
      <c r="D10" s="8">
        <v>467949.47599999997</v>
      </c>
      <c r="E10" s="7"/>
      <c r="F10" s="19">
        <v>1</v>
      </c>
      <c r="G10" s="19">
        <v>1</v>
      </c>
      <c r="H10" s="19">
        <v>1</v>
      </c>
      <c r="I10" s="80"/>
      <c r="J10" s="80"/>
    </row>
    <row r="11" spans="1:10" x14ac:dyDescent="0.25">
      <c r="A11" s="6" t="s">
        <v>48</v>
      </c>
      <c r="B11" s="9">
        <v>162309.14799999999</v>
      </c>
      <c r="C11" s="9">
        <v>155835.78400000001</v>
      </c>
      <c r="D11" s="9">
        <v>170757.01199999999</v>
      </c>
      <c r="E11" s="6"/>
      <c r="F11" s="18">
        <v>0.3458208002730343</v>
      </c>
      <c r="G11" s="18">
        <v>0.33580027514215821</v>
      </c>
      <c r="H11" s="18">
        <v>0.36490480438106099</v>
      </c>
      <c r="I11" s="80"/>
      <c r="J11" s="80"/>
    </row>
    <row r="12" spans="1:10" x14ac:dyDescent="0.25">
      <c r="A12" s="7" t="s">
        <v>47</v>
      </c>
      <c r="B12" s="8">
        <v>162810.98800000001</v>
      </c>
      <c r="C12" s="8">
        <v>165757.98199999999</v>
      </c>
      <c r="D12" s="8">
        <v>157340.717</v>
      </c>
      <c r="E12" s="7"/>
      <c r="F12" s="19">
        <v>0.34689003581858119</v>
      </c>
      <c r="G12" s="19">
        <v>0.35718096661681309</v>
      </c>
      <c r="H12" s="19">
        <v>0.33623441219538841</v>
      </c>
      <c r="I12" s="80"/>
      <c r="J12" s="80"/>
    </row>
    <row r="13" spans="1:10" x14ac:dyDescent="0.25">
      <c r="A13" s="6" t="s">
        <v>35</v>
      </c>
      <c r="B13" s="9">
        <v>118859.333</v>
      </c>
      <c r="C13" s="9">
        <v>116288.50900000001</v>
      </c>
      <c r="D13" s="9">
        <v>109908.132</v>
      </c>
      <c r="E13" s="6"/>
      <c r="F13" s="23">
        <v>0.25324530480548813</v>
      </c>
      <c r="G13" s="18">
        <v>0.25058245491338071</v>
      </c>
      <c r="H13" s="18">
        <v>0.23487179201371733</v>
      </c>
      <c r="I13" s="80"/>
      <c r="J13" s="80"/>
    </row>
    <row r="14" spans="1:10" x14ac:dyDescent="0.25">
      <c r="A14" s="7" t="s">
        <v>82</v>
      </c>
      <c r="B14" s="8">
        <v>24805.803</v>
      </c>
      <c r="C14" s="8">
        <v>25574.397000000001</v>
      </c>
      <c r="D14" s="8">
        <v>28548.832999999999</v>
      </c>
      <c r="E14" s="7"/>
      <c r="F14" s="19">
        <v>5.2851997256958286E-2</v>
      </c>
      <c r="G14" s="19">
        <v>5.5108585003780547E-2</v>
      </c>
      <c r="H14" s="19">
        <v>6.1008366210885553E-2</v>
      </c>
      <c r="I14" s="74"/>
      <c r="J14" s="80"/>
    </row>
    <row r="15" spans="1:10" x14ac:dyDescent="0.25">
      <c r="A15" s="34" t="s">
        <v>26</v>
      </c>
      <c r="B15" s="35">
        <v>559.39400000000001</v>
      </c>
      <c r="C15" s="35">
        <v>616.15800000000002</v>
      </c>
      <c r="D15" s="35">
        <v>1394.7819999999999</v>
      </c>
      <c r="E15" s="34"/>
      <c r="F15" s="37">
        <v>1.1918618459381832E-3</v>
      </c>
      <c r="G15" s="37">
        <v>1.327718323867398E-3</v>
      </c>
      <c r="H15" s="37">
        <v>2.9806251989477599E-3</v>
      </c>
      <c r="I15" s="74"/>
      <c r="J15" s="74"/>
    </row>
    <row r="16" spans="1:10" x14ac:dyDescent="0.25">
      <c r="A16" s="2"/>
      <c r="B16" s="71"/>
      <c r="C16" s="71"/>
      <c r="D16" s="71"/>
      <c r="E16" s="2"/>
      <c r="F16" s="75"/>
      <c r="G16" s="75"/>
      <c r="H16" s="75"/>
      <c r="I16" s="74"/>
      <c r="J16" s="74"/>
    </row>
    <row r="17" spans="1:1" x14ac:dyDescent="0.25">
      <c r="A17" s="25" t="s">
        <v>217</v>
      </c>
    </row>
    <row r="18" spans="1:1" x14ac:dyDescent="0.25">
      <c r="A18" s="13" t="s">
        <v>300</v>
      </c>
    </row>
  </sheetData>
  <mergeCells count="4">
    <mergeCell ref="B6:D6"/>
    <mergeCell ref="F6:H6"/>
    <mergeCell ref="B7:D7"/>
    <mergeCell ref="F7:H7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8"/>
  <sheetViews>
    <sheetView showGridLines="0" workbookViewId="0">
      <selection activeCell="J18" sqref="J18"/>
    </sheetView>
  </sheetViews>
  <sheetFormatPr defaultRowHeight="15" x14ac:dyDescent="0.25"/>
  <cols>
    <col min="3" max="3" width="3.7109375" customWidth="1"/>
    <col min="4" max="6" width="10.42578125" customWidth="1"/>
    <col min="7" max="7" width="2.5703125" customWidth="1"/>
    <col min="8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303</v>
      </c>
    </row>
    <row r="4" spans="1:10" x14ac:dyDescent="0.25">
      <c r="A4" s="13" t="s">
        <v>304</v>
      </c>
    </row>
    <row r="6" spans="1:10" x14ac:dyDescent="0.25">
      <c r="A6" s="4"/>
      <c r="B6" s="4"/>
      <c r="C6" s="4"/>
      <c r="D6" s="107" t="s">
        <v>17</v>
      </c>
      <c r="E6" s="107"/>
      <c r="F6" s="107"/>
      <c r="G6" s="4"/>
      <c r="H6" s="107" t="s">
        <v>18</v>
      </c>
      <c r="I6" s="107"/>
      <c r="J6" s="107"/>
    </row>
    <row r="7" spans="1:10" x14ac:dyDescent="0.25">
      <c r="A7" s="15"/>
      <c r="B7" s="15"/>
      <c r="C7" s="15"/>
      <c r="D7" s="108" t="s">
        <v>58</v>
      </c>
      <c r="E7" s="110"/>
      <c r="F7" s="110"/>
      <c r="G7" s="15"/>
      <c r="H7" s="108" t="s">
        <v>20</v>
      </c>
      <c r="I7" s="110"/>
      <c r="J7" s="110"/>
    </row>
    <row r="8" spans="1:10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0" x14ac:dyDescent="0.25">
      <c r="A9" s="6" t="s">
        <v>10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 t="s">
        <v>21</v>
      </c>
      <c r="B10" s="7"/>
      <c r="C10" s="7"/>
      <c r="D10" s="8">
        <v>18561.98</v>
      </c>
      <c r="E10" s="8">
        <v>17900.547000000002</v>
      </c>
      <c r="F10" s="8">
        <v>15978.029000000002</v>
      </c>
      <c r="G10" s="7"/>
      <c r="H10" s="19">
        <v>1</v>
      </c>
      <c r="I10" s="19">
        <v>0.99999999999999989</v>
      </c>
      <c r="J10" s="19">
        <v>1</v>
      </c>
    </row>
    <row r="11" spans="1:10" x14ac:dyDescent="0.25">
      <c r="A11" s="6" t="s">
        <v>47</v>
      </c>
      <c r="B11" s="6"/>
      <c r="C11" s="6"/>
      <c r="D11" s="9">
        <v>10612.406000000001</v>
      </c>
      <c r="E11" s="9">
        <v>9982.0750000000007</v>
      </c>
      <c r="F11" s="9">
        <v>8443.3340000000007</v>
      </c>
      <c r="G11" s="6"/>
      <c r="H11" s="18">
        <v>0.5717281238316172</v>
      </c>
      <c r="I11" s="18">
        <v>0.55764078047447374</v>
      </c>
      <c r="J11" s="18">
        <v>0.52843401398257572</v>
      </c>
    </row>
    <row r="12" spans="1:10" x14ac:dyDescent="0.25">
      <c r="A12" s="7" t="s">
        <v>82</v>
      </c>
      <c r="B12" s="7"/>
      <c r="C12" s="7"/>
      <c r="D12" s="8">
        <v>2481.6689999999999</v>
      </c>
      <c r="E12" s="8">
        <v>2478.6190000000001</v>
      </c>
      <c r="F12" s="8">
        <v>2778.3710000000001</v>
      </c>
      <c r="G12" s="7"/>
      <c r="H12" s="19">
        <v>0.13369635135906838</v>
      </c>
      <c r="I12" s="19">
        <v>0.13846610385704972</v>
      </c>
      <c r="J12" s="19">
        <v>0.17388696690937286</v>
      </c>
    </row>
    <row r="13" spans="1:10" x14ac:dyDescent="0.25">
      <c r="A13" s="6" t="s">
        <v>48</v>
      </c>
      <c r="B13" s="6"/>
      <c r="C13" s="6"/>
      <c r="D13" s="9">
        <v>2879.6930000000002</v>
      </c>
      <c r="E13" s="9">
        <v>3178.473</v>
      </c>
      <c r="F13" s="9">
        <v>2566.5239999999999</v>
      </c>
      <c r="G13" s="6"/>
      <c r="H13" s="18">
        <v>0.15513932242142273</v>
      </c>
      <c r="I13" s="18">
        <v>0.1775628979382585</v>
      </c>
      <c r="J13" s="18">
        <v>0.16062832280502179</v>
      </c>
    </row>
    <row r="14" spans="1:10" x14ac:dyDescent="0.25">
      <c r="A14" s="7" t="s">
        <v>35</v>
      </c>
      <c r="B14" s="7"/>
      <c r="C14" s="7"/>
      <c r="D14" s="8">
        <v>2574.4749999999999</v>
      </c>
      <c r="E14" s="8">
        <v>2246.3809999999999</v>
      </c>
      <c r="F14" s="8">
        <v>2162.71</v>
      </c>
      <c r="G14" s="7"/>
      <c r="H14" s="19">
        <v>0.13869614125217244</v>
      </c>
      <c r="I14" s="19">
        <v>0.12549231037464942</v>
      </c>
      <c r="J14" s="19">
        <v>0.13535524312792271</v>
      </c>
    </row>
    <row r="15" spans="1:10" x14ac:dyDescent="0.25">
      <c r="A15" s="34" t="s">
        <v>26</v>
      </c>
      <c r="B15" s="34"/>
      <c r="C15" s="34"/>
      <c r="D15" s="35">
        <v>13.737</v>
      </c>
      <c r="E15" s="35">
        <v>14.999000000000001</v>
      </c>
      <c r="F15" s="35">
        <v>27.09</v>
      </c>
      <c r="G15" s="34"/>
      <c r="H15" s="38">
        <v>7.400611357193576E-4</v>
      </c>
      <c r="I15" s="37">
        <v>8.3790735556851965E-4</v>
      </c>
      <c r="J15" s="37">
        <v>1.6954531751068919E-3</v>
      </c>
    </row>
    <row r="16" spans="1:10" x14ac:dyDescent="0.25">
      <c r="A16" s="2"/>
      <c r="B16" s="2"/>
      <c r="C16" s="2"/>
      <c r="D16" s="71"/>
      <c r="E16" s="71"/>
      <c r="F16" s="71"/>
      <c r="G16" s="2"/>
      <c r="H16" s="75"/>
      <c r="I16" s="75"/>
      <c r="J16" s="75"/>
    </row>
    <row r="17" spans="1:1" x14ac:dyDescent="0.25">
      <c r="A17" s="25" t="s">
        <v>60</v>
      </c>
    </row>
    <row r="18" spans="1:1" x14ac:dyDescent="0.25">
      <c r="A18" s="13" t="s">
        <v>305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showGridLines="0" workbookViewId="0">
      <selection activeCell="I22" sqref="I22"/>
    </sheetView>
  </sheetViews>
  <sheetFormatPr defaultRowHeight="15" x14ac:dyDescent="0.25"/>
  <cols>
    <col min="1" max="1" width="15.5703125" customWidth="1"/>
    <col min="6" max="8" width="12.7109375" customWidth="1"/>
  </cols>
  <sheetData>
    <row r="1" spans="1:8" ht="15.75" x14ac:dyDescent="0.25">
      <c r="A1" s="1" t="s">
        <v>0</v>
      </c>
    </row>
    <row r="2" spans="1:8" x14ac:dyDescent="0.25">
      <c r="A2" s="2"/>
    </row>
    <row r="3" spans="1:8" x14ac:dyDescent="0.25">
      <c r="A3" s="3" t="s">
        <v>1</v>
      </c>
    </row>
    <row r="4" spans="1:8" x14ac:dyDescent="0.25">
      <c r="A4" s="2" t="s">
        <v>2</v>
      </c>
    </row>
    <row r="5" spans="1:8" x14ac:dyDescent="0.25">
      <c r="A5" s="2"/>
    </row>
    <row r="6" spans="1:8" x14ac:dyDescent="0.25">
      <c r="A6" s="4"/>
      <c r="B6" s="4"/>
      <c r="C6" s="4"/>
      <c r="D6" s="4"/>
      <c r="E6" s="4"/>
      <c r="F6" s="69" t="s">
        <v>484</v>
      </c>
      <c r="G6" s="69" t="s">
        <v>504</v>
      </c>
      <c r="H6" s="69" t="s">
        <v>509</v>
      </c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7" t="s">
        <v>5</v>
      </c>
      <c r="B8" s="7"/>
      <c r="C8" s="7"/>
      <c r="D8" s="7"/>
      <c r="E8" s="7"/>
      <c r="F8" s="8">
        <v>49675</v>
      </c>
      <c r="G8" s="8">
        <v>41335</v>
      </c>
      <c r="H8" s="8">
        <v>14009</v>
      </c>
    </row>
    <row r="9" spans="1:8" x14ac:dyDescent="0.25">
      <c r="A9" s="6" t="s">
        <v>6</v>
      </c>
      <c r="B9" s="6"/>
      <c r="C9" s="6"/>
      <c r="D9" s="6"/>
      <c r="E9" s="6"/>
      <c r="F9" s="9">
        <v>891</v>
      </c>
      <c r="G9" s="9">
        <v>657</v>
      </c>
      <c r="H9" s="9">
        <v>355</v>
      </c>
    </row>
    <row r="10" spans="1:8" x14ac:dyDescent="0.25">
      <c r="A10" s="7" t="s">
        <v>7</v>
      </c>
      <c r="B10" s="7"/>
      <c r="C10" s="7"/>
      <c r="D10" s="7"/>
      <c r="E10" s="7"/>
      <c r="F10" s="8">
        <v>222</v>
      </c>
      <c r="G10" s="8">
        <v>165</v>
      </c>
      <c r="H10" s="8">
        <v>115</v>
      </c>
    </row>
    <row r="11" spans="1:8" x14ac:dyDescent="0.25">
      <c r="A11" s="6"/>
      <c r="B11" s="6"/>
      <c r="C11" s="6"/>
      <c r="D11" s="6"/>
      <c r="E11" s="6"/>
      <c r="F11" s="9"/>
      <c r="G11" s="9"/>
      <c r="H11" s="9"/>
    </row>
    <row r="12" spans="1:8" x14ac:dyDescent="0.25">
      <c r="A12" s="7" t="s">
        <v>9</v>
      </c>
      <c r="B12" s="7"/>
      <c r="C12" s="7"/>
      <c r="D12" s="7"/>
      <c r="E12" s="7"/>
      <c r="F12" s="8">
        <v>77831</v>
      </c>
      <c r="G12" s="8">
        <v>82029</v>
      </c>
      <c r="H12" s="8">
        <v>80501</v>
      </c>
    </row>
    <row r="13" spans="1:8" x14ac:dyDescent="0.25">
      <c r="A13" s="6" t="s">
        <v>8</v>
      </c>
      <c r="B13" s="6"/>
      <c r="C13" s="6"/>
      <c r="D13" s="6"/>
      <c r="E13" s="6"/>
      <c r="F13" s="9">
        <v>1003</v>
      </c>
      <c r="G13" s="9">
        <v>918</v>
      </c>
      <c r="H13" s="9">
        <v>852</v>
      </c>
    </row>
    <row r="14" spans="1:8" x14ac:dyDescent="0.25">
      <c r="A14" s="7"/>
      <c r="B14" s="7"/>
      <c r="C14" s="7"/>
      <c r="D14" s="7"/>
      <c r="E14" s="7"/>
      <c r="F14" s="8"/>
      <c r="G14" s="8"/>
      <c r="H14" s="8"/>
    </row>
    <row r="15" spans="1:8" x14ac:dyDescent="0.25">
      <c r="A15" s="6" t="s">
        <v>10</v>
      </c>
      <c r="B15" s="6"/>
      <c r="C15" s="6"/>
      <c r="D15" s="6"/>
      <c r="E15" s="6"/>
      <c r="F15" s="9"/>
      <c r="G15" s="9"/>
      <c r="H15" s="9"/>
    </row>
    <row r="16" spans="1:8" x14ac:dyDescent="0.25">
      <c r="A16" s="7" t="s">
        <v>11</v>
      </c>
      <c r="B16" s="7"/>
      <c r="C16" s="7"/>
      <c r="D16" s="7"/>
      <c r="E16" s="7"/>
      <c r="F16" s="8">
        <v>78003.963999999993</v>
      </c>
      <c r="G16" s="8">
        <v>69589.081999999995</v>
      </c>
      <c r="H16" s="8">
        <v>55847.880999999994</v>
      </c>
    </row>
    <row r="17" spans="1:8" x14ac:dyDescent="0.25">
      <c r="A17" s="6" t="s">
        <v>12</v>
      </c>
      <c r="B17" s="6"/>
      <c r="C17" s="6"/>
      <c r="D17" s="6"/>
      <c r="E17" s="6"/>
      <c r="F17" s="9">
        <v>44880.866999999998</v>
      </c>
      <c r="G17" s="9">
        <v>40147.938000000002</v>
      </c>
      <c r="H17" s="9">
        <v>31668.786</v>
      </c>
    </row>
    <row r="18" spans="1:8" x14ac:dyDescent="0.25">
      <c r="A18" s="7" t="s">
        <v>13</v>
      </c>
      <c r="B18" s="7"/>
      <c r="C18" s="7"/>
      <c r="D18" s="7"/>
      <c r="E18" s="7"/>
      <c r="F18" s="8">
        <v>1564.2550000000001</v>
      </c>
      <c r="G18" s="8">
        <v>1390.066</v>
      </c>
      <c r="H18" s="8">
        <v>1306.653</v>
      </c>
    </row>
    <row r="19" spans="1:8" x14ac:dyDescent="0.25">
      <c r="A19" s="34" t="s">
        <v>14</v>
      </c>
      <c r="B19" s="34"/>
      <c r="C19" s="34"/>
      <c r="D19" s="34"/>
      <c r="E19" s="34"/>
      <c r="F19" s="35">
        <v>31558.842000000001</v>
      </c>
      <c r="G19" s="35">
        <v>28051.078000000001</v>
      </c>
      <c r="H19" s="35">
        <v>22872.441999999999</v>
      </c>
    </row>
    <row r="20" spans="1:8" x14ac:dyDescent="0.25">
      <c r="A20" s="2"/>
      <c r="B20" s="2"/>
      <c r="C20" s="2"/>
      <c r="D20" s="2"/>
      <c r="E20" s="2"/>
      <c r="F20" s="71"/>
      <c r="G20" s="71"/>
      <c r="H20" s="71"/>
    </row>
    <row r="21" spans="1:8" x14ac:dyDescent="0.25">
      <c r="A21" s="3" t="s">
        <v>3</v>
      </c>
    </row>
    <row r="22" spans="1:8" x14ac:dyDescent="0.25">
      <c r="A22" s="3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26"/>
  <sheetViews>
    <sheetView showGridLines="0" workbookViewId="0">
      <selection activeCell="L17" sqref="L17"/>
    </sheetView>
  </sheetViews>
  <sheetFormatPr defaultRowHeight="15" x14ac:dyDescent="0.25"/>
  <cols>
    <col min="3" max="3" width="6" customWidth="1"/>
    <col min="4" max="6" width="10.42578125" customWidth="1"/>
    <col min="7" max="7" width="3.140625" customWidth="1"/>
    <col min="8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306</v>
      </c>
    </row>
    <row r="4" spans="1:10" x14ac:dyDescent="0.25">
      <c r="A4" s="13" t="s">
        <v>307</v>
      </c>
    </row>
    <row r="6" spans="1:10" x14ac:dyDescent="0.25">
      <c r="A6" s="4"/>
      <c r="B6" s="4"/>
      <c r="C6" s="4"/>
      <c r="D6" s="107"/>
      <c r="E6" s="107"/>
      <c r="F6" s="107"/>
      <c r="G6" s="4"/>
      <c r="H6" s="107" t="s">
        <v>18</v>
      </c>
      <c r="I6" s="107"/>
      <c r="J6" s="107"/>
    </row>
    <row r="7" spans="1:10" x14ac:dyDescent="0.25">
      <c r="A7" s="15"/>
      <c r="B7" s="15"/>
      <c r="C7" s="15"/>
      <c r="D7" s="108" t="s">
        <v>65</v>
      </c>
      <c r="E7" s="110"/>
      <c r="F7" s="110"/>
      <c r="G7" s="15"/>
      <c r="H7" s="108" t="s">
        <v>20</v>
      </c>
      <c r="I7" s="110"/>
      <c r="J7" s="110"/>
    </row>
    <row r="8" spans="1:10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0" x14ac:dyDescent="0.25">
      <c r="A9" s="9" t="s">
        <v>42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 t="s">
        <v>21</v>
      </c>
      <c r="B10" s="7"/>
      <c r="C10" s="7"/>
      <c r="D10" s="8">
        <v>76225.387000000002</v>
      </c>
      <c r="E10" s="8">
        <v>78513.191999999981</v>
      </c>
      <c r="F10" s="8">
        <v>74194.697000000015</v>
      </c>
      <c r="G10" s="7"/>
      <c r="H10" s="19">
        <v>1</v>
      </c>
      <c r="I10" s="19">
        <v>1.0000000000000002</v>
      </c>
      <c r="J10" s="19">
        <v>0.99999999999999989</v>
      </c>
    </row>
    <row r="11" spans="1:10" x14ac:dyDescent="0.25">
      <c r="A11" s="6" t="s">
        <v>47</v>
      </c>
      <c r="B11" s="6"/>
      <c r="C11" s="6"/>
      <c r="D11" s="9">
        <v>40769.618999999999</v>
      </c>
      <c r="E11" s="9">
        <v>43239.430999999997</v>
      </c>
      <c r="F11" s="9">
        <v>32351.007000000001</v>
      </c>
      <c r="G11" s="6"/>
      <c r="H11" s="18">
        <v>0.53485617593519075</v>
      </c>
      <c r="I11" s="18">
        <v>0.55072822666539922</v>
      </c>
      <c r="J11" s="18">
        <v>0.43602856144826624</v>
      </c>
    </row>
    <row r="12" spans="1:10" x14ac:dyDescent="0.25">
      <c r="A12" s="7" t="s">
        <v>48</v>
      </c>
      <c r="B12" s="7"/>
      <c r="C12" s="7"/>
      <c r="D12" s="8">
        <v>16705.357</v>
      </c>
      <c r="E12" s="8">
        <v>15552.960999999999</v>
      </c>
      <c r="F12" s="8">
        <v>21182.863000000001</v>
      </c>
      <c r="G12" s="7"/>
      <c r="H12" s="19">
        <v>0.21915739174928689</v>
      </c>
      <c r="I12" s="19">
        <v>0.19809360190068445</v>
      </c>
      <c r="J12" s="19">
        <v>0.28550373350806996</v>
      </c>
    </row>
    <row r="13" spans="1:10" x14ac:dyDescent="0.25">
      <c r="A13" s="6" t="s">
        <v>35</v>
      </c>
      <c r="B13" s="6"/>
      <c r="C13" s="6"/>
      <c r="D13" s="22">
        <v>14932.754999999999</v>
      </c>
      <c r="E13" s="22">
        <v>15933.366</v>
      </c>
      <c r="F13" s="22">
        <v>15883.237999999999</v>
      </c>
      <c r="G13" s="6"/>
      <c r="H13" s="31">
        <v>0.19590264592556281</v>
      </c>
      <c r="I13" s="18">
        <v>0.2029387112423095</v>
      </c>
      <c r="J13" s="18">
        <v>0.21407511105544372</v>
      </c>
    </row>
    <row r="14" spans="1:10" x14ac:dyDescent="0.25">
      <c r="A14" s="10" t="s">
        <v>26</v>
      </c>
      <c r="B14" s="10"/>
      <c r="C14" s="10"/>
      <c r="D14" s="11">
        <v>3817.6559999999999</v>
      </c>
      <c r="E14" s="11">
        <v>3787.4340000000002</v>
      </c>
      <c r="F14" s="11">
        <v>4777.5889999999999</v>
      </c>
      <c r="G14" s="10"/>
      <c r="H14" s="24">
        <v>5.0083786389959556E-2</v>
      </c>
      <c r="I14" s="24">
        <v>4.8239460191607048E-2</v>
      </c>
      <c r="J14" s="24">
        <v>6.4392593988219921E-2</v>
      </c>
    </row>
    <row r="15" spans="1:10" x14ac:dyDescent="0.25">
      <c r="A15" s="6"/>
      <c r="B15" s="6"/>
      <c r="C15" s="6"/>
      <c r="D15" s="115" t="s">
        <v>66</v>
      </c>
      <c r="E15" s="116"/>
      <c r="F15" s="116"/>
      <c r="G15" s="6"/>
      <c r="H15" s="41"/>
      <c r="I15" s="41"/>
      <c r="J15" s="33"/>
    </row>
    <row r="16" spans="1:10" x14ac:dyDescent="0.25">
      <c r="A16" s="7" t="s">
        <v>21</v>
      </c>
      <c r="B16" s="7"/>
      <c r="C16" s="7"/>
      <c r="D16" s="40">
        <v>2870.7190000000001</v>
      </c>
      <c r="E16" s="40">
        <v>3326.4659999999999</v>
      </c>
      <c r="F16" s="40">
        <v>3655.9999999999995</v>
      </c>
      <c r="G16" s="7"/>
      <c r="H16" s="21">
        <v>1</v>
      </c>
      <c r="I16" s="21">
        <v>1</v>
      </c>
      <c r="J16" s="21">
        <v>1.0000000000000002</v>
      </c>
    </row>
    <row r="17" spans="1:10" x14ac:dyDescent="0.25">
      <c r="A17" s="6" t="s">
        <v>47</v>
      </c>
      <c r="B17" s="6"/>
      <c r="C17" s="6"/>
      <c r="D17" s="9">
        <v>1362.7470000000001</v>
      </c>
      <c r="E17" s="9">
        <v>1528.962</v>
      </c>
      <c r="F17" s="9">
        <v>1705.5070000000001</v>
      </c>
      <c r="G17" s="6"/>
      <c r="H17" s="23">
        <v>0.47470581411834456</v>
      </c>
      <c r="I17" s="18">
        <v>0.45963554114186045</v>
      </c>
      <c r="J17" s="18">
        <v>0.46649535010940929</v>
      </c>
    </row>
    <row r="18" spans="1:10" x14ac:dyDescent="0.25">
      <c r="A18" s="7" t="s">
        <v>48</v>
      </c>
      <c r="B18" s="7"/>
      <c r="C18" s="7"/>
      <c r="D18" s="40">
        <v>674.97799999999995</v>
      </c>
      <c r="E18" s="40">
        <v>790.98699999999997</v>
      </c>
      <c r="F18" s="40">
        <v>893.98299999999995</v>
      </c>
      <c r="G18" s="7"/>
      <c r="H18" s="21">
        <v>0.23512506797077665</v>
      </c>
      <c r="I18" s="21">
        <v>0.23778598668977827</v>
      </c>
      <c r="J18" s="21">
        <v>0.24452489059080965</v>
      </c>
    </row>
    <row r="19" spans="1:10" x14ac:dyDescent="0.25">
      <c r="A19" s="6" t="s">
        <v>35</v>
      </c>
      <c r="B19" s="6"/>
      <c r="C19" s="6"/>
      <c r="D19" s="9">
        <v>651.60699999999997</v>
      </c>
      <c r="E19" s="9">
        <v>798.27800000000002</v>
      </c>
      <c r="F19" s="9">
        <v>814.56399999999996</v>
      </c>
      <c r="G19" s="6"/>
      <c r="H19" s="23">
        <v>0.2269839019423357</v>
      </c>
      <c r="I19" s="18">
        <v>0.23997780226823304</v>
      </c>
      <c r="J19" s="18">
        <v>0.22280196936542671</v>
      </c>
    </row>
    <row r="20" spans="1:10" x14ac:dyDescent="0.25">
      <c r="A20" s="10" t="s">
        <v>26</v>
      </c>
      <c r="B20" s="10"/>
      <c r="C20" s="10"/>
      <c r="D20" s="32">
        <v>181.387</v>
      </c>
      <c r="E20" s="32">
        <v>208.239</v>
      </c>
      <c r="F20" s="32">
        <v>241.946</v>
      </c>
      <c r="G20" s="10"/>
      <c r="H20" s="27">
        <v>6.3185215968543068E-2</v>
      </c>
      <c r="I20" s="27">
        <v>6.2600669900128247E-2</v>
      </c>
      <c r="J20" s="24">
        <v>6.6177789934354497E-2</v>
      </c>
    </row>
    <row r="21" spans="1:10" x14ac:dyDescent="0.25">
      <c r="A21" s="2"/>
      <c r="B21" s="2"/>
      <c r="C21" s="2"/>
      <c r="D21" s="72"/>
      <c r="E21" s="72"/>
      <c r="F21" s="72"/>
      <c r="G21" s="2"/>
      <c r="H21" s="74"/>
      <c r="I21" s="74"/>
      <c r="J21" s="75"/>
    </row>
    <row r="22" spans="1:10" x14ac:dyDescent="0.25">
      <c r="A22" s="2"/>
      <c r="B22" s="2"/>
      <c r="C22" s="2"/>
      <c r="D22" s="72"/>
      <c r="E22" s="71"/>
      <c r="F22" s="71"/>
      <c r="G22" s="2"/>
      <c r="H22" s="74"/>
      <c r="I22" s="74"/>
      <c r="J22" s="75"/>
    </row>
    <row r="23" spans="1:10" x14ac:dyDescent="0.25">
      <c r="A23" s="25" t="s">
        <v>61</v>
      </c>
    </row>
    <row r="24" spans="1:10" x14ac:dyDescent="0.25">
      <c r="A24" s="13" t="s">
        <v>308</v>
      </c>
    </row>
    <row r="26" spans="1:10" x14ac:dyDescent="0.25">
      <c r="A26" s="42" t="s">
        <v>65</v>
      </c>
      <c r="F26" s="42" t="s">
        <v>66</v>
      </c>
    </row>
  </sheetData>
  <mergeCells count="5">
    <mergeCell ref="D6:F6"/>
    <mergeCell ref="H6:J6"/>
    <mergeCell ref="D7:F7"/>
    <mergeCell ref="H7:J7"/>
    <mergeCell ref="D15:F15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17"/>
  <sheetViews>
    <sheetView showGridLines="0" workbookViewId="0">
      <selection activeCell="I17" sqref="I17"/>
    </sheetView>
  </sheetViews>
  <sheetFormatPr defaultRowHeight="15" x14ac:dyDescent="0.25"/>
  <cols>
    <col min="1" max="1" width="11" customWidth="1"/>
    <col min="3" max="3" width="1.85546875" customWidth="1"/>
    <col min="4" max="6" width="10.42578125" customWidth="1"/>
    <col min="7" max="7" width="2.42578125" customWidth="1"/>
    <col min="8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309</v>
      </c>
    </row>
    <row r="4" spans="1:10" x14ac:dyDescent="0.25">
      <c r="A4" s="13" t="s">
        <v>310</v>
      </c>
    </row>
    <row r="6" spans="1:10" x14ac:dyDescent="0.25">
      <c r="A6" s="4"/>
      <c r="B6" s="4"/>
      <c r="C6" s="4"/>
      <c r="D6" s="107" t="s">
        <v>67</v>
      </c>
      <c r="E6" s="107"/>
      <c r="F6" s="107"/>
      <c r="G6" s="4"/>
      <c r="H6" s="107" t="s">
        <v>18</v>
      </c>
      <c r="I6" s="107"/>
      <c r="J6" s="107"/>
    </row>
    <row r="7" spans="1:10" x14ac:dyDescent="0.25">
      <c r="A7" s="15"/>
      <c r="B7" s="15"/>
      <c r="C7" s="15"/>
      <c r="D7" s="108" t="s">
        <v>68</v>
      </c>
      <c r="E7" s="110"/>
      <c r="F7" s="110"/>
      <c r="G7" s="15"/>
      <c r="H7" s="108" t="s">
        <v>20</v>
      </c>
      <c r="I7" s="110"/>
      <c r="J7" s="110"/>
    </row>
    <row r="8" spans="1:10" x14ac:dyDescent="0.25">
      <c r="A8" s="15" t="s">
        <v>216</v>
      </c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0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 t="s">
        <v>21</v>
      </c>
      <c r="B10" s="7"/>
      <c r="C10" s="7"/>
      <c r="D10" s="8">
        <v>374459</v>
      </c>
      <c r="E10" s="8">
        <v>400704</v>
      </c>
      <c r="F10" s="8">
        <v>416934</v>
      </c>
      <c r="G10" s="7"/>
      <c r="H10" s="21">
        <v>1</v>
      </c>
      <c r="I10" s="21">
        <v>1</v>
      </c>
      <c r="J10" s="21">
        <v>1</v>
      </c>
    </row>
    <row r="11" spans="1:10" x14ac:dyDescent="0.25">
      <c r="A11" s="6" t="s">
        <v>47</v>
      </c>
      <c r="B11" s="6"/>
      <c r="C11" s="6"/>
      <c r="D11" s="9">
        <v>136885</v>
      </c>
      <c r="E11" s="9">
        <v>143129</v>
      </c>
      <c r="F11" s="9">
        <v>148575</v>
      </c>
      <c r="G11" s="6"/>
      <c r="H11" s="23">
        <v>0.36555403929402153</v>
      </c>
      <c r="I11" s="23">
        <v>0.3571938388436352</v>
      </c>
      <c r="J11" s="23">
        <v>0.35635136496423897</v>
      </c>
    </row>
    <row r="12" spans="1:10" x14ac:dyDescent="0.25">
      <c r="A12" s="7" t="s">
        <v>48</v>
      </c>
      <c r="B12" s="7"/>
      <c r="C12" s="7"/>
      <c r="D12" s="8">
        <v>133345</v>
      </c>
      <c r="E12" s="8">
        <v>144693</v>
      </c>
      <c r="F12" s="8">
        <v>147693</v>
      </c>
      <c r="G12" s="7"/>
      <c r="H12" s="30">
        <v>0.35610040084495231</v>
      </c>
      <c r="I12" s="30">
        <v>0.36109696933397223</v>
      </c>
      <c r="J12" s="30">
        <v>0.35423592223229577</v>
      </c>
    </row>
    <row r="13" spans="1:10" x14ac:dyDescent="0.25">
      <c r="A13" s="6" t="s">
        <v>35</v>
      </c>
      <c r="B13" s="6"/>
      <c r="C13" s="6"/>
      <c r="D13" s="9">
        <v>87148</v>
      </c>
      <c r="E13" s="9">
        <v>93817</v>
      </c>
      <c r="F13" s="9">
        <v>98471</v>
      </c>
      <c r="G13" s="6"/>
      <c r="H13" s="23">
        <v>0.23273041908459938</v>
      </c>
      <c r="I13" s="23">
        <v>0.23413043044242135</v>
      </c>
      <c r="J13" s="18">
        <v>0.23617886763852311</v>
      </c>
    </row>
    <row r="14" spans="1:10" x14ac:dyDescent="0.25">
      <c r="A14" s="10" t="s">
        <v>26</v>
      </c>
      <c r="B14" s="10"/>
      <c r="C14" s="10"/>
      <c r="D14" s="32">
        <v>17081</v>
      </c>
      <c r="E14" s="32">
        <v>19065</v>
      </c>
      <c r="F14" s="32">
        <v>22195</v>
      </c>
      <c r="G14" s="10"/>
      <c r="H14" s="27">
        <v>4.5615140776426789E-2</v>
      </c>
      <c r="I14" s="27">
        <v>4.7578761379971253E-2</v>
      </c>
      <c r="J14" s="24">
        <v>5.3233845164942173E-2</v>
      </c>
    </row>
    <row r="15" spans="1:10" x14ac:dyDescent="0.25">
      <c r="A15" s="2"/>
      <c r="B15" s="2"/>
      <c r="C15" s="2"/>
      <c r="D15" s="72"/>
      <c r="E15" s="72"/>
      <c r="F15" s="72"/>
      <c r="G15" s="2"/>
      <c r="H15" s="74"/>
      <c r="I15" s="74"/>
      <c r="J15" s="74"/>
    </row>
    <row r="16" spans="1:10" x14ac:dyDescent="0.25">
      <c r="A16" s="25" t="s">
        <v>62</v>
      </c>
    </row>
    <row r="17" spans="1:1" x14ac:dyDescent="0.25">
      <c r="A17" s="13" t="s">
        <v>218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7"/>
  <sheetViews>
    <sheetView showGridLines="0" workbookViewId="0">
      <selection activeCell="J17" sqref="J17"/>
    </sheetView>
  </sheetViews>
  <sheetFormatPr defaultRowHeight="15" x14ac:dyDescent="0.25"/>
  <cols>
    <col min="3" max="3" width="2.7109375" customWidth="1"/>
    <col min="4" max="6" width="10.42578125" customWidth="1"/>
    <col min="7" max="7" width="2.28515625" customWidth="1"/>
    <col min="8" max="10" width="10.42578125" customWidth="1"/>
  </cols>
  <sheetData>
    <row r="1" spans="1:10" ht="15.75" x14ac:dyDescent="0.25">
      <c r="A1" s="1" t="s">
        <v>36</v>
      </c>
    </row>
    <row r="3" spans="1:10" x14ac:dyDescent="0.25">
      <c r="A3" s="25" t="s">
        <v>311</v>
      </c>
    </row>
    <row r="4" spans="1:10" x14ac:dyDescent="0.25">
      <c r="A4" s="13" t="s">
        <v>312</v>
      </c>
    </row>
    <row r="6" spans="1:10" x14ac:dyDescent="0.25">
      <c r="A6" s="4"/>
      <c r="B6" s="4"/>
      <c r="C6" s="4"/>
      <c r="D6" s="107" t="s">
        <v>67</v>
      </c>
      <c r="E6" s="107"/>
      <c r="F6" s="107"/>
      <c r="G6" s="4"/>
      <c r="H6" s="107" t="s">
        <v>18</v>
      </c>
      <c r="I6" s="107"/>
      <c r="J6" s="107"/>
    </row>
    <row r="7" spans="1:10" x14ac:dyDescent="0.25">
      <c r="A7" s="15"/>
      <c r="B7" s="15"/>
      <c r="C7" s="15"/>
      <c r="D7" s="108" t="s">
        <v>69</v>
      </c>
      <c r="E7" s="110"/>
      <c r="F7" s="110"/>
      <c r="G7" s="15"/>
      <c r="H7" s="108" t="s">
        <v>20</v>
      </c>
      <c r="I7" s="110"/>
      <c r="J7" s="110"/>
    </row>
    <row r="8" spans="1:10" x14ac:dyDescent="0.25">
      <c r="A8" s="15" t="s">
        <v>216</v>
      </c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0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 t="s">
        <v>21</v>
      </c>
      <c r="B10" s="7"/>
      <c r="C10" s="7"/>
      <c r="D10" s="8">
        <v>58888</v>
      </c>
      <c r="E10" s="8">
        <v>61717</v>
      </c>
      <c r="F10" s="8">
        <v>73088</v>
      </c>
      <c r="G10" s="8"/>
      <c r="H10" s="21">
        <v>1.0000000000000002</v>
      </c>
      <c r="I10" s="21">
        <v>1</v>
      </c>
      <c r="J10" s="21">
        <v>1</v>
      </c>
    </row>
    <row r="11" spans="1:10" x14ac:dyDescent="0.25">
      <c r="A11" s="6" t="s">
        <v>35</v>
      </c>
      <c r="B11" s="6"/>
      <c r="C11" s="6"/>
      <c r="D11" s="9">
        <v>22770</v>
      </c>
      <c r="E11" s="9">
        <v>20854</v>
      </c>
      <c r="F11" s="9">
        <v>25160</v>
      </c>
      <c r="G11" s="6"/>
      <c r="H11" s="23">
        <v>0.38666621382964272</v>
      </c>
      <c r="I11" s="23">
        <v>0.33789717581865614</v>
      </c>
      <c r="J11" s="23">
        <v>0.34424255691768829</v>
      </c>
    </row>
    <row r="12" spans="1:10" x14ac:dyDescent="0.25">
      <c r="A12" s="7" t="s">
        <v>48</v>
      </c>
      <c r="B12" s="7"/>
      <c r="C12" s="7"/>
      <c r="D12" s="8">
        <v>19113</v>
      </c>
      <c r="E12" s="8">
        <v>20459</v>
      </c>
      <c r="F12" s="8">
        <v>24190</v>
      </c>
      <c r="G12" s="7"/>
      <c r="H12" s="30">
        <v>0.32456527645700312</v>
      </c>
      <c r="I12" s="30">
        <v>0.33149699434515612</v>
      </c>
      <c r="J12" s="17">
        <v>0.33097088441330996</v>
      </c>
    </row>
    <row r="13" spans="1:10" x14ac:dyDescent="0.25">
      <c r="A13" s="6" t="s">
        <v>47</v>
      </c>
      <c r="B13" s="6"/>
      <c r="C13" s="6"/>
      <c r="D13" s="9">
        <v>16177</v>
      </c>
      <c r="E13" s="9">
        <v>19011</v>
      </c>
      <c r="F13" s="9">
        <v>21753</v>
      </c>
      <c r="G13" s="6"/>
      <c r="H13" s="23">
        <v>0.27470792011954898</v>
      </c>
      <c r="I13" s="31">
        <v>0.30803506327268015</v>
      </c>
      <c r="J13" s="26">
        <v>0.29762751751313488</v>
      </c>
    </row>
    <row r="14" spans="1:10" x14ac:dyDescent="0.25">
      <c r="A14" s="10" t="s">
        <v>26</v>
      </c>
      <c r="B14" s="10"/>
      <c r="C14" s="10"/>
      <c r="D14" s="11">
        <v>828</v>
      </c>
      <c r="E14" s="11">
        <v>1393</v>
      </c>
      <c r="F14" s="11">
        <v>1985</v>
      </c>
      <c r="G14" s="10"/>
      <c r="H14" s="27">
        <v>1.4060589593805189E-2</v>
      </c>
      <c r="I14" s="27">
        <v>2.2570766563507625E-2</v>
      </c>
      <c r="J14" s="24">
        <v>2.7159041155866901E-2</v>
      </c>
    </row>
    <row r="15" spans="1:10" x14ac:dyDescent="0.25">
      <c r="A15" s="2"/>
      <c r="B15" s="2"/>
      <c r="C15" s="2"/>
      <c r="D15" s="71"/>
      <c r="E15" s="71"/>
      <c r="F15" s="71"/>
      <c r="G15" s="2"/>
      <c r="H15" s="74"/>
      <c r="I15" s="74"/>
      <c r="J15" s="75"/>
    </row>
    <row r="16" spans="1:10" x14ac:dyDescent="0.25">
      <c r="A16" s="25" t="s">
        <v>63</v>
      </c>
    </row>
    <row r="17" spans="1:1" x14ac:dyDescent="0.25">
      <c r="A17" s="13" t="s">
        <v>64</v>
      </c>
    </row>
  </sheetData>
  <mergeCells count="4">
    <mergeCell ref="D6:F6"/>
    <mergeCell ref="H6:J6"/>
    <mergeCell ref="D7:F7"/>
    <mergeCell ref="H7:J7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16"/>
  <sheetViews>
    <sheetView showGridLines="0" workbookViewId="0">
      <selection activeCell="K15" sqref="K15"/>
    </sheetView>
  </sheetViews>
  <sheetFormatPr defaultRowHeight="15" x14ac:dyDescent="0.25"/>
  <cols>
    <col min="3" max="3" width="13.28515625" customWidth="1"/>
    <col min="4" max="6" width="10.5703125" customWidth="1"/>
    <col min="7" max="7" width="2.5703125" customWidth="1"/>
    <col min="8" max="10" width="10.5703125" customWidth="1"/>
    <col min="12" max="12" width="11.85546875" customWidth="1"/>
    <col min="13" max="14" width="12" customWidth="1"/>
    <col min="15" max="15" width="14.42578125" customWidth="1"/>
    <col min="16" max="16" width="12.85546875" customWidth="1"/>
    <col min="17" max="17" width="12.42578125" customWidth="1"/>
  </cols>
  <sheetData>
    <row r="1" spans="1:14" ht="15.75" x14ac:dyDescent="0.25">
      <c r="A1" s="1" t="s">
        <v>36</v>
      </c>
    </row>
    <row r="2" spans="1:14" ht="15.75" x14ac:dyDescent="0.25">
      <c r="A2" s="1"/>
    </row>
    <row r="3" spans="1:14" x14ac:dyDescent="0.25">
      <c r="A3" s="25" t="s">
        <v>313</v>
      </c>
    </row>
    <row r="4" spans="1:14" x14ac:dyDescent="0.25">
      <c r="A4" s="13" t="s">
        <v>314</v>
      </c>
    </row>
    <row r="5" spans="1:14" x14ac:dyDescent="0.25">
      <c r="A5" s="13"/>
    </row>
    <row r="6" spans="1:14" x14ac:dyDescent="0.25">
      <c r="A6" s="4"/>
      <c r="B6" s="4"/>
      <c r="C6" s="4"/>
      <c r="D6" s="107" t="s">
        <v>70</v>
      </c>
      <c r="E6" s="107"/>
      <c r="F6" s="107"/>
      <c r="G6" s="4"/>
      <c r="H6" s="107" t="s">
        <v>18</v>
      </c>
      <c r="I6" s="107"/>
      <c r="J6" s="107"/>
    </row>
    <row r="7" spans="1:14" x14ac:dyDescent="0.25">
      <c r="A7" s="15"/>
      <c r="B7" s="15"/>
      <c r="C7" s="15"/>
      <c r="D7" s="108" t="s">
        <v>71</v>
      </c>
      <c r="E7" s="108"/>
      <c r="F7" s="108"/>
      <c r="G7" s="15"/>
      <c r="H7" s="108" t="s">
        <v>20</v>
      </c>
      <c r="I7" s="108"/>
      <c r="J7" s="108"/>
    </row>
    <row r="8" spans="1:14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4" x14ac:dyDescent="0.25">
      <c r="A9" s="6" t="s">
        <v>435</v>
      </c>
      <c r="B9" s="6"/>
      <c r="C9" s="6"/>
      <c r="D9" s="6"/>
      <c r="E9" s="6"/>
      <c r="F9" s="6"/>
      <c r="G9" s="6"/>
      <c r="H9" s="6"/>
      <c r="I9" s="6"/>
      <c r="J9" s="6"/>
    </row>
    <row r="10" spans="1:14" x14ac:dyDescent="0.25">
      <c r="A10" s="7" t="s">
        <v>21</v>
      </c>
      <c r="B10" s="7"/>
      <c r="C10" s="7"/>
      <c r="D10" s="8">
        <v>48114.706739000001</v>
      </c>
      <c r="E10" s="8">
        <v>59182.351542999997</v>
      </c>
      <c r="F10" s="8">
        <v>75073.241427000001</v>
      </c>
      <c r="G10" s="7"/>
      <c r="H10" s="21">
        <v>0.99999999999999989</v>
      </c>
      <c r="I10" s="21">
        <v>1</v>
      </c>
      <c r="J10" s="19">
        <v>1</v>
      </c>
      <c r="L10" s="71"/>
      <c r="M10" s="71"/>
      <c r="N10" s="71"/>
    </row>
    <row r="11" spans="1:14" x14ac:dyDescent="0.25">
      <c r="A11" s="6" t="s">
        <v>72</v>
      </c>
      <c r="B11" s="6"/>
      <c r="C11" s="6"/>
      <c r="D11" s="9">
        <v>29159.680801999999</v>
      </c>
      <c r="E11" s="9">
        <v>34716.950516999997</v>
      </c>
      <c r="F11" s="9">
        <v>44676.051166999998</v>
      </c>
      <c r="G11" s="6"/>
      <c r="H11" s="23">
        <v>0.60604506975752259</v>
      </c>
      <c r="I11" s="23">
        <v>0.58660985263108001</v>
      </c>
      <c r="J11" s="18">
        <v>0.59509953636998958</v>
      </c>
      <c r="L11" s="71"/>
      <c r="M11" s="71"/>
      <c r="N11" s="71"/>
    </row>
    <row r="12" spans="1:14" x14ac:dyDescent="0.25">
      <c r="A12" s="10" t="s">
        <v>73</v>
      </c>
      <c r="B12" s="10"/>
      <c r="C12" s="10"/>
      <c r="D12" s="11">
        <v>18955.025936999999</v>
      </c>
      <c r="E12" s="11">
        <v>24465.401026</v>
      </c>
      <c r="F12" s="11">
        <v>30397.190259999999</v>
      </c>
      <c r="G12" s="10"/>
      <c r="H12" s="27">
        <v>0.3939549302424773</v>
      </c>
      <c r="I12" s="27">
        <v>0.41339014736891999</v>
      </c>
      <c r="J12" s="24">
        <v>0.40490046363001037</v>
      </c>
      <c r="L12" s="71"/>
      <c r="M12" s="71"/>
      <c r="N12" s="71"/>
    </row>
    <row r="14" spans="1:14" x14ac:dyDescent="0.25">
      <c r="A14" s="25" t="s">
        <v>315</v>
      </c>
    </row>
    <row r="15" spans="1:14" x14ac:dyDescent="0.25">
      <c r="A15" s="13" t="s">
        <v>316</v>
      </c>
      <c r="L15" s="73"/>
      <c r="M15" s="73"/>
      <c r="N15" s="73"/>
    </row>
    <row r="16" spans="1:14" x14ac:dyDescent="0.25">
      <c r="L16" s="73"/>
      <c r="M16" s="73"/>
      <c r="N16" s="73"/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18"/>
  <sheetViews>
    <sheetView showGridLines="0" workbookViewId="0">
      <selection activeCell="J25" sqref="J25"/>
    </sheetView>
  </sheetViews>
  <sheetFormatPr defaultRowHeight="15" x14ac:dyDescent="0.25"/>
  <cols>
    <col min="3" max="3" width="13.28515625" customWidth="1"/>
    <col min="4" max="6" width="10.5703125" customWidth="1"/>
    <col min="7" max="7" width="2.5703125" customWidth="1"/>
    <col min="8" max="10" width="10.28515625" customWidth="1"/>
    <col min="12" max="12" width="11.85546875" customWidth="1"/>
    <col min="13" max="14" width="12" customWidth="1"/>
    <col min="15" max="15" width="14.42578125" customWidth="1"/>
    <col min="16" max="16" width="12.85546875" customWidth="1"/>
    <col min="17" max="17" width="12.42578125" customWidth="1"/>
  </cols>
  <sheetData>
    <row r="1" spans="1:14" ht="15.75" x14ac:dyDescent="0.25">
      <c r="A1" s="1" t="s">
        <v>36</v>
      </c>
    </row>
    <row r="2" spans="1:14" ht="15.75" x14ac:dyDescent="0.25">
      <c r="A2" s="1"/>
    </row>
    <row r="3" spans="1:14" x14ac:dyDescent="0.25">
      <c r="A3" s="25" t="s">
        <v>317</v>
      </c>
    </row>
    <row r="4" spans="1:14" x14ac:dyDescent="0.25">
      <c r="A4" s="13" t="s">
        <v>318</v>
      </c>
    </row>
    <row r="5" spans="1:14" x14ac:dyDescent="0.25">
      <c r="A5" s="13"/>
    </row>
    <row r="6" spans="1:14" x14ac:dyDescent="0.25">
      <c r="A6" s="4"/>
      <c r="B6" s="4"/>
      <c r="C6" s="4"/>
      <c r="D6" s="107" t="s">
        <v>225</v>
      </c>
      <c r="E6" s="107"/>
      <c r="F6" s="107"/>
      <c r="G6" s="4"/>
      <c r="H6" s="107" t="s">
        <v>18</v>
      </c>
      <c r="I6" s="107"/>
      <c r="J6" s="107"/>
    </row>
    <row r="7" spans="1:14" x14ac:dyDescent="0.25">
      <c r="A7" s="15"/>
      <c r="B7" s="15"/>
      <c r="C7" s="15"/>
      <c r="D7" s="108" t="s">
        <v>226</v>
      </c>
      <c r="E7" s="110"/>
      <c r="F7" s="110"/>
      <c r="G7" s="15"/>
      <c r="H7" s="108" t="s">
        <v>20</v>
      </c>
      <c r="I7" s="110"/>
      <c r="J7" s="110"/>
    </row>
    <row r="8" spans="1:14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4" x14ac:dyDescent="0.25">
      <c r="A9" s="6" t="s">
        <v>435</v>
      </c>
      <c r="B9" s="6"/>
      <c r="C9" s="6"/>
      <c r="D9" s="6"/>
      <c r="E9" s="6"/>
      <c r="F9" s="6"/>
      <c r="G9" s="6"/>
      <c r="H9" s="6"/>
      <c r="I9" s="6"/>
      <c r="J9" s="6"/>
    </row>
    <row r="10" spans="1:14" x14ac:dyDescent="0.25">
      <c r="A10" s="7" t="s">
        <v>21</v>
      </c>
      <c r="B10" s="7"/>
      <c r="C10" s="7"/>
      <c r="D10" s="8">
        <v>48114.706739000001</v>
      </c>
      <c r="E10" s="8">
        <v>59182.351543000004</v>
      </c>
      <c r="F10" s="8">
        <v>75073.241427000001</v>
      </c>
      <c r="G10" s="7"/>
      <c r="H10" s="21">
        <v>1</v>
      </c>
      <c r="I10" s="21">
        <v>1</v>
      </c>
      <c r="J10" s="21">
        <v>1</v>
      </c>
      <c r="L10" s="71"/>
      <c r="M10" s="71"/>
      <c r="N10" s="71"/>
    </row>
    <row r="11" spans="1:14" x14ac:dyDescent="0.25">
      <c r="A11" s="6" t="s">
        <v>47</v>
      </c>
      <c r="B11" s="6"/>
      <c r="C11" s="6"/>
      <c r="D11" s="9">
        <v>29469.583684000001</v>
      </c>
      <c r="E11" s="9">
        <v>34454.384338000003</v>
      </c>
      <c r="F11" s="9">
        <v>41915.132524000001</v>
      </c>
      <c r="G11" s="6"/>
      <c r="H11" s="23">
        <v>0.61248598778454255</v>
      </c>
      <c r="I11" s="23">
        <v>0.58217329051155642</v>
      </c>
      <c r="J11" s="18">
        <v>0.55832320181296013</v>
      </c>
      <c r="L11" s="71"/>
      <c r="M11" s="71"/>
      <c r="N11" s="71"/>
    </row>
    <row r="12" spans="1:14" x14ac:dyDescent="0.25">
      <c r="A12" s="7" t="s">
        <v>48</v>
      </c>
      <c r="B12" s="7"/>
      <c r="C12" s="7"/>
      <c r="D12" s="8">
        <v>11458.183639999999</v>
      </c>
      <c r="E12" s="8">
        <v>13637.17146</v>
      </c>
      <c r="F12" s="8">
        <v>17607.189974000001</v>
      </c>
      <c r="G12" s="7"/>
      <c r="H12" s="21">
        <v>0.23814306303798832</v>
      </c>
      <c r="I12" s="21">
        <v>0.23042631974654923</v>
      </c>
      <c r="J12" s="19">
        <v>0.23453349874496821</v>
      </c>
      <c r="L12" s="71"/>
      <c r="M12" s="71"/>
      <c r="N12" s="71"/>
    </row>
    <row r="13" spans="1:14" x14ac:dyDescent="0.25">
      <c r="A13" s="6" t="s">
        <v>35</v>
      </c>
      <c r="B13" s="6"/>
      <c r="C13" s="6"/>
      <c r="D13" s="9">
        <v>5476.1367909999999</v>
      </c>
      <c r="E13" s="9">
        <v>8964.5312329999997</v>
      </c>
      <c r="F13" s="9">
        <v>11338.210865999999</v>
      </c>
      <c r="G13" s="6"/>
      <c r="H13" s="23">
        <v>0.11381419865459236</v>
      </c>
      <c r="I13" s="31">
        <v>0.15147304896269048</v>
      </c>
      <c r="J13" s="26">
        <v>0.15102865748810235</v>
      </c>
      <c r="L13" s="71"/>
      <c r="M13" s="71"/>
      <c r="N13" s="71"/>
    </row>
    <row r="14" spans="1:14" x14ac:dyDescent="0.25">
      <c r="A14" s="10" t="s">
        <v>26</v>
      </c>
      <c r="B14" s="10"/>
      <c r="C14" s="10"/>
      <c r="D14" s="11">
        <v>1710.8026239999999</v>
      </c>
      <c r="E14" s="11">
        <v>2126.2645120000002</v>
      </c>
      <c r="F14" s="11">
        <v>4212.708063</v>
      </c>
      <c r="G14" s="10"/>
      <c r="H14" s="27">
        <v>3.5556750522876754E-2</v>
      </c>
      <c r="I14" s="27">
        <v>3.5927340779203822E-2</v>
      </c>
      <c r="J14" s="24">
        <v>5.6114641953969299E-2</v>
      </c>
      <c r="L14" s="71"/>
      <c r="M14" s="71"/>
      <c r="N14" s="71"/>
    </row>
    <row r="15" spans="1:14" x14ac:dyDescent="0.25">
      <c r="A15" s="2"/>
      <c r="B15" s="2"/>
      <c r="C15" s="2"/>
      <c r="D15" s="72"/>
      <c r="E15" s="72"/>
      <c r="F15" s="72"/>
      <c r="G15" s="2"/>
      <c r="H15" s="74"/>
      <c r="I15" s="74"/>
      <c r="J15" s="74"/>
      <c r="L15" s="71"/>
      <c r="M15" s="71"/>
      <c r="N15" s="71"/>
    </row>
    <row r="16" spans="1:14" x14ac:dyDescent="0.25">
      <c r="A16" s="25" t="s">
        <v>319</v>
      </c>
    </row>
    <row r="17" spans="1:14" x14ac:dyDescent="0.25">
      <c r="A17" s="13" t="s">
        <v>320</v>
      </c>
      <c r="L17" s="73"/>
      <c r="M17" s="73"/>
      <c r="N17" s="73"/>
    </row>
    <row r="18" spans="1:14" x14ac:dyDescent="0.25">
      <c r="L18" s="73"/>
      <c r="M18" s="73"/>
      <c r="N18" s="73"/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S28"/>
  <sheetViews>
    <sheetView showGridLines="0" workbookViewId="0">
      <selection activeCell="I18" sqref="I18"/>
    </sheetView>
  </sheetViews>
  <sheetFormatPr defaultRowHeight="15" x14ac:dyDescent="0.25"/>
  <cols>
    <col min="3" max="3" width="2.7109375" customWidth="1"/>
    <col min="4" max="5" width="10.42578125" customWidth="1"/>
    <col min="6" max="6" width="11.5703125" bestFit="1" customWidth="1"/>
    <col min="7" max="7" width="2.7109375" customWidth="1"/>
    <col min="8" max="10" width="10.42578125" customWidth="1"/>
    <col min="13" max="13" width="11.5703125" customWidth="1"/>
    <col min="14" max="14" width="10.7109375" customWidth="1"/>
  </cols>
  <sheetData>
    <row r="1" spans="1:19" ht="15.75" x14ac:dyDescent="0.25">
      <c r="A1" s="1" t="s">
        <v>36</v>
      </c>
    </row>
    <row r="3" spans="1:19" x14ac:dyDescent="0.25">
      <c r="A3" s="25" t="s">
        <v>321</v>
      </c>
    </row>
    <row r="4" spans="1:19" x14ac:dyDescent="0.25">
      <c r="A4" s="13" t="s">
        <v>322</v>
      </c>
    </row>
    <row r="6" spans="1:19" x14ac:dyDescent="0.25">
      <c r="A6" s="4"/>
      <c r="B6" s="4"/>
      <c r="C6" s="4"/>
      <c r="D6" s="107" t="s">
        <v>74</v>
      </c>
      <c r="E6" s="107"/>
      <c r="F6" s="107"/>
      <c r="G6" s="4"/>
      <c r="H6" s="107" t="s">
        <v>18</v>
      </c>
      <c r="I6" s="107"/>
      <c r="J6" s="107"/>
    </row>
    <row r="7" spans="1:19" x14ac:dyDescent="0.25">
      <c r="A7" s="15"/>
      <c r="B7" s="15"/>
      <c r="C7" s="15"/>
      <c r="D7" s="108" t="s">
        <v>75</v>
      </c>
      <c r="E7" s="110"/>
      <c r="F7" s="110"/>
      <c r="G7" s="15"/>
      <c r="H7" s="108" t="s">
        <v>20</v>
      </c>
      <c r="I7" s="110"/>
      <c r="J7" s="110"/>
    </row>
    <row r="8" spans="1:19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9" x14ac:dyDescent="0.25">
      <c r="A9" s="6" t="s">
        <v>435</v>
      </c>
      <c r="B9" s="6"/>
      <c r="C9" s="6"/>
      <c r="D9" s="6"/>
      <c r="E9" s="6"/>
      <c r="F9" s="6"/>
      <c r="G9" s="6"/>
      <c r="H9" s="6"/>
      <c r="I9" s="6"/>
      <c r="J9" s="6"/>
    </row>
    <row r="10" spans="1:19" x14ac:dyDescent="0.25">
      <c r="A10" s="7" t="s">
        <v>21</v>
      </c>
      <c r="B10" s="7"/>
      <c r="C10" s="7"/>
      <c r="D10" s="8">
        <v>29159.680801999999</v>
      </c>
      <c r="E10" s="8">
        <v>34716.950516999997</v>
      </c>
      <c r="F10" s="8">
        <v>44676.051166999998</v>
      </c>
      <c r="G10" s="7"/>
      <c r="H10" s="21">
        <v>1</v>
      </c>
      <c r="I10" s="21">
        <v>1.0000000000000002</v>
      </c>
      <c r="J10" s="21">
        <v>0.99999999999999989</v>
      </c>
      <c r="L10" s="71"/>
      <c r="M10" s="71"/>
      <c r="N10" s="71"/>
      <c r="Q10" s="74"/>
      <c r="R10" s="74"/>
      <c r="S10" s="74"/>
    </row>
    <row r="11" spans="1:19" x14ac:dyDescent="0.25">
      <c r="A11" s="6" t="s">
        <v>48</v>
      </c>
      <c r="B11" s="6"/>
      <c r="C11" s="6"/>
      <c r="D11" s="9">
        <v>10965.748206</v>
      </c>
      <c r="E11" s="9">
        <v>12995.313056999999</v>
      </c>
      <c r="F11" s="9">
        <v>17102.479762999999</v>
      </c>
      <c r="G11" s="6"/>
      <c r="H11" s="23">
        <v>0.37605858172658335</v>
      </c>
      <c r="I11" s="23">
        <v>0.37432184749742142</v>
      </c>
      <c r="J11" s="18">
        <v>0.38281090911706989</v>
      </c>
      <c r="L11" s="71"/>
      <c r="M11" s="71"/>
      <c r="N11" s="71"/>
      <c r="Q11" s="74"/>
      <c r="R11" s="74"/>
      <c r="S11" s="75"/>
    </row>
    <row r="12" spans="1:19" x14ac:dyDescent="0.25">
      <c r="A12" s="7" t="s">
        <v>47</v>
      </c>
      <c r="B12" s="7"/>
      <c r="C12" s="7"/>
      <c r="D12" s="8">
        <v>13123.012015</v>
      </c>
      <c r="E12" s="8">
        <v>14096.18924</v>
      </c>
      <c r="F12" s="8">
        <v>16880.502671999999</v>
      </c>
      <c r="G12" s="7"/>
      <c r="H12" s="21">
        <v>0.45003963191873902</v>
      </c>
      <c r="I12" s="21">
        <v>0.40603189594942846</v>
      </c>
      <c r="J12" s="19">
        <v>0.37784231665641915</v>
      </c>
      <c r="L12" s="71"/>
      <c r="M12" s="71"/>
      <c r="N12" s="71"/>
      <c r="Q12" s="74"/>
      <c r="R12" s="74"/>
      <c r="S12" s="75"/>
    </row>
    <row r="13" spans="1:19" x14ac:dyDescent="0.25">
      <c r="A13" s="6" t="s">
        <v>35</v>
      </c>
      <c r="B13" s="6"/>
      <c r="C13" s="6"/>
      <c r="D13" s="9">
        <v>3425.6991889999999</v>
      </c>
      <c r="E13" s="9">
        <v>5623.6719560000001</v>
      </c>
      <c r="F13" s="9">
        <v>6769.4502570000004</v>
      </c>
      <c r="G13" s="6"/>
      <c r="H13" s="23">
        <v>0.11748068205071156</v>
      </c>
      <c r="I13" s="31">
        <v>0.16198634592765376</v>
      </c>
      <c r="J13" s="26">
        <v>0.15152302139899643</v>
      </c>
      <c r="L13" s="71"/>
      <c r="M13" s="71"/>
      <c r="N13" s="71"/>
      <c r="Q13" s="74"/>
      <c r="R13" s="74"/>
      <c r="S13" s="75"/>
    </row>
    <row r="14" spans="1:19" x14ac:dyDescent="0.25">
      <c r="A14" s="7" t="s">
        <v>82</v>
      </c>
      <c r="B14" s="7"/>
      <c r="C14" s="7"/>
      <c r="D14" s="8">
        <v>1606.512862</v>
      </c>
      <c r="E14" s="8">
        <v>1992.8568359999999</v>
      </c>
      <c r="F14" s="8">
        <v>3914.5284940000001</v>
      </c>
      <c r="G14" s="7"/>
      <c r="H14" s="21">
        <v>5.5093636755098256E-2</v>
      </c>
      <c r="I14" s="21">
        <v>5.7402992092411724E-2</v>
      </c>
      <c r="J14" s="19">
        <v>8.7620288538201641E-2</v>
      </c>
      <c r="L14" s="72"/>
      <c r="M14" s="71"/>
      <c r="N14" s="71"/>
      <c r="Q14" s="74"/>
      <c r="R14" s="74"/>
      <c r="S14" s="75"/>
    </row>
    <row r="15" spans="1:19" x14ac:dyDescent="0.25">
      <c r="A15" s="34" t="s">
        <v>26</v>
      </c>
      <c r="B15" s="34"/>
      <c r="C15" s="34"/>
      <c r="D15" s="35">
        <v>38.708530000000003</v>
      </c>
      <c r="E15" s="35">
        <v>8.9194279999999999</v>
      </c>
      <c r="F15" s="35">
        <v>9.0899809999999999</v>
      </c>
      <c r="G15" s="34"/>
      <c r="H15" s="38">
        <v>1.3274675488678556E-3</v>
      </c>
      <c r="I15" s="38">
        <v>2.5691853308464942E-4</v>
      </c>
      <c r="J15" s="37">
        <v>2.034642893128908E-4</v>
      </c>
      <c r="L15" s="72"/>
      <c r="M15" s="71"/>
      <c r="N15" s="71"/>
      <c r="Q15" s="74"/>
      <c r="R15" s="74"/>
      <c r="S15" s="75"/>
    </row>
    <row r="16" spans="1:19" x14ac:dyDescent="0.25">
      <c r="A16" s="2"/>
      <c r="B16" s="2"/>
      <c r="C16" s="2"/>
      <c r="D16" s="72"/>
      <c r="E16" s="72"/>
      <c r="F16" s="72"/>
      <c r="G16" s="2"/>
      <c r="H16" s="74"/>
      <c r="I16" s="74"/>
      <c r="J16" s="74"/>
      <c r="L16" s="71"/>
      <c r="M16" s="72"/>
      <c r="N16" s="72"/>
      <c r="Q16" s="74"/>
      <c r="R16" s="74"/>
      <c r="S16" s="74"/>
    </row>
    <row r="17" spans="1:14" x14ac:dyDescent="0.25">
      <c r="A17" s="25" t="s">
        <v>323</v>
      </c>
      <c r="L17" s="73"/>
      <c r="M17" s="73"/>
      <c r="N17" s="76"/>
    </row>
    <row r="18" spans="1:14" x14ac:dyDescent="0.25">
      <c r="A18" s="13" t="s">
        <v>324</v>
      </c>
      <c r="L18" s="73"/>
      <c r="M18" s="73"/>
      <c r="N18" s="76"/>
    </row>
    <row r="19" spans="1:14" x14ac:dyDescent="0.25">
      <c r="L19" s="73"/>
      <c r="M19" s="73"/>
      <c r="N19" s="76"/>
    </row>
    <row r="20" spans="1:14" x14ac:dyDescent="0.25">
      <c r="L20" s="73"/>
      <c r="M20" s="73"/>
      <c r="N20" s="76"/>
    </row>
    <row r="21" spans="1:14" x14ac:dyDescent="0.25">
      <c r="M21" s="73"/>
      <c r="N21" s="76"/>
    </row>
    <row r="22" spans="1:14" x14ac:dyDescent="0.25">
      <c r="L22" s="73"/>
      <c r="M22" s="73"/>
    </row>
    <row r="24" spans="1:14" x14ac:dyDescent="0.25">
      <c r="L24" s="73"/>
    </row>
    <row r="25" spans="1:14" x14ac:dyDescent="0.25">
      <c r="L25" s="73"/>
    </row>
    <row r="26" spans="1:14" x14ac:dyDescent="0.25">
      <c r="L26" s="73"/>
    </row>
    <row r="27" spans="1:14" x14ac:dyDescent="0.25">
      <c r="L27" s="73"/>
    </row>
    <row r="28" spans="1:14" x14ac:dyDescent="0.25">
      <c r="L28" s="73"/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21"/>
  <sheetViews>
    <sheetView showGridLines="0" workbookViewId="0">
      <selection activeCell="L11" sqref="L11"/>
    </sheetView>
  </sheetViews>
  <sheetFormatPr defaultRowHeight="15" x14ac:dyDescent="0.25"/>
  <cols>
    <col min="3" max="3" width="4.140625" customWidth="1"/>
    <col min="4" max="6" width="10.42578125" customWidth="1"/>
    <col min="7" max="7" width="2.7109375" customWidth="1"/>
    <col min="8" max="10" width="10.42578125" customWidth="1"/>
    <col min="13" max="13" width="11.7109375" customWidth="1"/>
    <col min="14" max="14" width="11.5703125" customWidth="1"/>
  </cols>
  <sheetData>
    <row r="1" spans="1:14" ht="15.75" x14ac:dyDescent="0.25">
      <c r="A1" s="1" t="s">
        <v>36</v>
      </c>
    </row>
    <row r="3" spans="1:14" x14ac:dyDescent="0.25">
      <c r="A3" s="25" t="s">
        <v>325</v>
      </c>
    </row>
    <row r="4" spans="1:14" x14ac:dyDescent="0.25">
      <c r="A4" s="13" t="s">
        <v>326</v>
      </c>
    </row>
    <row r="6" spans="1:14" x14ac:dyDescent="0.25">
      <c r="A6" s="4"/>
      <c r="B6" s="4"/>
      <c r="C6" s="4"/>
      <c r="D6" s="107" t="s">
        <v>76</v>
      </c>
      <c r="E6" s="107"/>
      <c r="F6" s="107"/>
      <c r="G6" s="4"/>
      <c r="H6" s="107" t="s">
        <v>18</v>
      </c>
      <c r="I6" s="107"/>
      <c r="J6" s="107"/>
    </row>
    <row r="7" spans="1:14" x14ac:dyDescent="0.25">
      <c r="A7" s="15"/>
      <c r="B7" s="15"/>
      <c r="C7" s="15"/>
      <c r="D7" s="108" t="s">
        <v>77</v>
      </c>
      <c r="E7" s="110"/>
      <c r="F7" s="110"/>
      <c r="G7" s="15"/>
      <c r="H7" s="108" t="s">
        <v>20</v>
      </c>
      <c r="I7" s="110"/>
      <c r="J7" s="110"/>
    </row>
    <row r="8" spans="1:14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4" x14ac:dyDescent="0.25">
      <c r="A9" s="6" t="s">
        <v>435</v>
      </c>
      <c r="B9" s="6"/>
      <c r="C9" s="6"/>
      <c r="D9" s="6"/>
      <c r="E9" s="6"/>
      <c r="F9" s="6"/>
      <c r="G9" s="6"/>
      <c r="H9" s="6"/>
      <c r="I9" s="6"/>
      <c r="J9" s="6"/>
      <c r="M9" s="71"/>
      <c r="N9" s="71"/>
    </row>
    <row r="10" spans="1:14" x14ac:dyDescent="0.25">
      <c r="A10" s="7" t="s">
        <v>21</v>
      </c>
      <c r="B10" s="7"/>
      <c r="C10" s="7"/>
      <c r="D10" s="8">
        <v>18954.730323000003</v>
      </c>
      <c r="E10" s="8">
        <v>24465.401026</v>
      </c>
      <c r="F10" s="8">
        <v>30397.190259999999</v>
      </c>
      <c r="G10" s="7"/>
      <c r="H10" s="21">
        <v>0.99999999999999989</v>
      </c>
      <c r="I10" s="21">
        <v>1</v>
      </c>
      <c r="J10" s="21">
        <v>1</v>
      </c>
      <c r="M10" s="71"/>
      <c r="N10" s="71"/>
    </row>
    <row r="11" spans="1:14" x14ac:dyDescent="0.25">
      <c r="A11" s="6" t="s">
        <v>47</v>
      </c>
      <c r="B11" s="6"/>
      <c r="C11" s="6"/>
      <c r="D11" s="9">
        <v>16346.571669000001</v>
      </c>
      <c r="E11" s="9">
        <v>20358.195098</v>
      </c>
      <c r="F11" s="9">
        <v>25034.629851999998</v>
      </c>
      <c r="G11" s="6"/>
      <c r="H11" s="23">
        <v>0.86240064566704933</v>
      </c>
      <c r="I11" s="23">
        <v>0.83212186370314678</v>
      </c>
      <c r="J11" s="18">
        <v>0.82358368118461744</v>
      </c>
      <c r="M11" s="71"/>
      <c r="N11" s="71"/>
    </row>
    <row r="12" spans="1:14" x14ac:dyDescent="0.25">
      <c r="A12" s="7" t="s">
        <v>35</v>
      </c>
      <c r="B12" s="7"/>
      <c r="C12" s="7"/>
      <c r="D12" s="40">
        <v>2050.437602</v>
      </c>
      <c r="E12" s="8">
        <v>3340.859277</v>
      </c>
      <c r="F12" s="8">
        <v>4568.7606089999999</v>
      </c>
      <c r="G12" s="7"/>
      <c r="H12" s="21">
        <v>0.10817550907131414</v>
      </c>
      <c r="I12" s="21">
        <v>0.13655444574358641</v>
      </c>
      <c r="J12" s="21">
        <v>0.1503020696953061</v>
      </c>
      <c r="M12" s="71"/>
      <c r="N12" s="71"/>
    </row>
    <row r="13" spans="1:14" x14ac:dyDescent="0.25">
      <c r="A13" s="6" t="s">
        <v>48</v>
      </c>
      <c r="B13" s="6"/>
      <c r="C13" s="6"/>
      <c r="D13" s="9">
        <v>492.43543399999999</v>
      </c>
      <c r="E13" s="9">
        <v>641.85840299999995</v>
      </c>
      <c r="F13" s="9">
        <v>504.71021100000002</v>
      </c>
      <c r="G13" s="6"/>
      <c r="H13" s="23">
        <v>2.5979553684415662E-2</v>
      </c>
      <c r="I13" s="23">
        <v>2.6235351806327672E-2</v>
      </c>
      <c r="J13" s="18">
        <v>1.6603844193591597E-2</v>
      </c>
      <c r="M13" s="72"/>
      <c r="N13" s="71"/>
    </row>
    <row r="14" spans="1:14" x14ac:dyDescent="0.25">
      <c r="A14" s="10" t="s">
        <v>26</v>
      </c>
      <c r="B14" s="10"/>
      <c r="C14" s="10"/>
      <c r="D14" s="11">
        <v>65.285617999999999</v>
      </c>
      <c r="E14" s="11">
        <v>124.488248</v>
      </c>
      <c r="F14" s="11">
        <v>289.08958799999999</v>
      </c>
      <c r="G14" s="10"/>
      <c r="H14" s="27">
        <v>3.4442915772207681E-3</v>
      </c>
      <c r="I14" s="27">
        <v>5.0883387469391238E-3</v>
      </c>
      <c r="J14" s="24">
        <v>9.5104049264848074E-3</v>
      </c>
      <c r="M14" s="71"/>
      <c r="N14" s="72"/>
    </row>
    <row r="15" spans="1:14" x14ac:dyDescent="0.25">
      <c r="A15" s="2"/>
      <c r="B15" s="2"/>
      <c r="C15" s="2"/>
      <c r="D15" s="71"/>
      <c r="E15" s="72"/>
      <c r="F15" s="72"/>
      <c r="G15" s="2"/>
      <c r="H15" s="74"/>
      <c r="I15" s="74"/>
      <c r="J15" s="74"/>
      <c r="M15" s="71"/>
      <c r="N15" s="72"/>
    </row>
    <row r="16" spans="1:14" x14ac:dyDescent="0.25">
      <c r="A16" s="25" t="s">
        <v>327</v>
      </c>
      <c r="M16" s="73"/>
      <c r="N16" s="73"/>
    </row>
    <row r="17" spans="1:14" x14ac:dyDescent="0.25">
      <c r="A17" s="13" t="s">
        <v>328</v>
      </c>
      <c r="M17" s="73"/>
      <c r="N17" s="73"/>
    </row>
    <row r="18" spans="1:14" x14ac:dyDescent="0.25">
      <c r="M18" s="73"/>
      <c r="N18" s="73"/>
    </row>
    <row r="19" spans="1:14" x14ac:dyDescent="0.25">
      <c r="M19" s="73"/>
      <c r="N19" s="73"/>
    </row>
    <row r="20" spans="1:14" x14ac:dyDescent="0.25">
      <c r="M20" s="73"/>
      <c r="N20" s="73"/>
    </row>
    <row r="21" spans="1:14" x14ac:dyDescent="0.25">
      <c r="M21" s="73"/>
      <c r="N21" s="73"/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scale="9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D15"/>
  <sheetViews>
    <sheetView showGridLines="0" workbookViewId="0">
      <selection activeCell="F9" sqref="F9"/>
    </sheetView>
  </sheetViews>
  <sheetFormatPr defaultRowHeight="15" x14ac:dyDescent="0.25"/>
  <cols>
    <col min="1" max="1" width="48.140625" customWidth="1"/>
    <col min="2" max="4" width="10.7109375" customWidth="1"/>
  </cols>
  <sheetData>
    <row r="1" spans="1:4" ht="15.75" x14ac:dyDescent="0.25">
      <c r="A1" s="1" t="s">
        <v>78</v>
      </c>
    </row>
    <row r="3" spans="1:4" x14ac:dyDescent="0.25">
      <c r="A3" s="25" t="s">
        <v>329</v>
      </c>
    </row>
    <row r="4" spans="1:4" x14ac:dyDescent="0.25">
      <c r="A4" s="13" t="s">
        <v>330</v>
      </c>
    </row>
    <row r="6" spans="1:4" x14ac:dyDescent="0.25">
      <c r="A6" s="68" t="s">
        <v>216</v>
      </c>
      <c r="B6" s="69" t="s">
        <v>484</v>
      </c>
      <c r="C6" s="69" t="s">
        <v>504</v>
      </c>
      <c r="D6" s="69" t="s">
        <v>509</v>
      </c>
    </row>
    <row r="7" spans="1:4" x14ac:dyDescent="0.25">
      <c r="A7" s="43"/>
      <c r="B7" s="39"/>
      <c r="C7" s="39"/>
      <c r="D7" s="39"/>
    </row>
    <row r="8" spans="1:4" x14ac:dyDescent="0.25">
      <c r="A8" s="7" t="s">
        <v>21</v>
      </c>
      <c r="B8" s="8">
        <v>139045</v>
      </c>
      <c r="C8" s="8">
        <v>140757</v>
      </c>
      <c r="D8" s="8">
        <v>141474</v>
      </c>
    </row>
    <row r="9" spans="1:4" x14ac:dyDescent="0.25">
      <c r="A9" s="6" t="s">
        <v>436</v>
      </c>
      <c r="B9" s="9">
        <v>1058</v>
      </c>
      <c r="C9" s="9">
        <v>0</v>
      </c>
      <c r="D9" s="9">
        <v>0</v>
      </c>
    </row>
    <row r="10" spans="1:4" x14ac:dyDescent="0.25">
      <c r="A10" s="7" t="s">
        <v>79</v>
      </c>
      <c r="B10" s="8">
        <v>101774</v>
      </c>
      <c r="C10" s="8">
        <v>111705</v>
      </c>
      <c r="D10" s="8">
        <v>120381</v>
      </c>
    </row>
    <row r="11" spans="1:4" x14ac:dyDescent="0.25">
      <c r="A11" s="6" t="s">
        <v>80</v>
      </c>
      <c r="B11" s="9">
        <v>35906</v>
      </c>
      <c r="C11" s="9">
        <v>28766</v>
      </c>
      <c r="D11" s="9">
        <v>20846</v>
      </c>
    </row>
    <row r="12" spans="1:4" x14ac:dyDescent="0.25">
      <c r="A12" s="10" t="s">
        <v>81</v>
      </c>
      <c r="B12" s="11">
        <v>307</v>
      </c>
      <c r="C12" s="11">
        <v>286</v>
      </c>
      <c r="D12" s="11">
        <v>247</v>
      </c>
    </row>
    <row r="14" spans="1:4" x14ac:dyDescent="0.25">
      <c r="A14" s="25" t="s">
        <v>331</v>
      </c>
    </row>
    <row r="15" spans="1:4" x14ac:dyDescent="0.25">
      <c r="A15" s="13" t="s">
        <v>503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H18"/>
  <sheetViews>
    <sheetView showGridLines="0" workbookViewId="0">
      <selection activeCell="G18" sqref="G18"/>
    </sheetView>
  </sheetViews>
  <sheetFormatPr defaultRowHeight="15" x14ac:dyDescent="0.25"/>
  <cols>
    <col min="1" max="1" width="23.140625" customWidth="1"/>
    <col min="2" max="4" width="10.42578125" customWidth="1"/>
    <col min="5" max="5" width="2.7109375" customWidth="1"/>
    <col min="6" max="8" width="10.42578125" customWidth="1"/>
  </cols>
  <sheetData>
    <row r="1" spans="1:8" ht="15.75" x14ac:dyDescent="0.25">
      <c r="A1" s="1" t="s">
        <v>78</v>
      </c>
    </row>
    <row r="3" spans="1:8" x14ac:dyDescent="0.25">
      <c r="A3" s="25" t="s">
        <v>332</v>
      </c>
    </row>
    <row r="4" spans="1:8" x14ac:dyDescent="0.25">
      <c r="A4" s="13" t="s">
        <v>333</v>
      </c>
    </row>
    <row r="6" spans="1:8" x14ac:dyDescent="0.25">
      <c r="A6" s="4"/>
      <c r="B6" s="107" t="s">
        <v>17</v>
      </c>
      <c r="C6" s="107"/>
      <c r="D6" s="107"/>
      <c r="E6" s="4"/>
      <c r="F6" s="107" t="s">
        <v>18</v>
      </c>
      <c r="G6" s="107"/>
      <c r="H6" s="107"/>
    </row>
    <row r="7" spans="1:8" x14ac:dyDescent="0.25">
      <c r="A7" s="15"/>
      <c r="B7" s="108" t="s">
        <v>19</v>
      </c>
      <c r="C7" s="108"/>
      <c r="D7" s="108"/>
      <c r="E7" s="15"/>
      <c r="F7" s="108" t="s">
        <v>20</v>
      </c>
      <c r="G7" s="108"/>
      <c r="H7" s="108"/>
    </row>
    <row r="8" spans="1:8" x14ac:dyDescent="0.25">
      <c r="A8" s="15" t="s">
        <v>216</v>
      </c>
      <c r="B8" s="70" t="s">
        <v>484</v>
      </c>
      <c r="C8" s="70" t="s">
        <v>504</v>
      </c>
      <c r="D8" s="70" t="s">
        <v>509</v>
      </c>
      <c r="E8" s="16"/>
      <c r="F8" s="70" t="s">
        <v>484</v>
      </c>
      <c r="G8" s="70" t="s">
        <v>504</v>
      </c>
      <c r="H8" s="70" t="s">
        <v>509</v>
      </c>
    </row>
    <row r="9" spans="1:8" x14ac:dyDescent="0.25">
      <c r="A9" s="6"/>
      <c r="B9" s="39"/>
      <c r="C9" s="39"/>
      <c r="D9" s="39"/>
      <c r="E9" s="39"/>
      <c r="F9" s="6"/>
      <c r="G9" s="6"/>
      <c r="H9" s="6"/>
    </row>
    <row r="10" spans="1:8" x14ac:dyDescent="0.25">
      <c r="A10" s="7" t="s">
        <v>21</v>
      </c>
      <c r="B10" s="8">
        <v>139045</v>
      </c>
      <c r="C10" s="8">
        <v>140757</v>
      </c>
      <c r="D10" s="8">
        <v>141474</v>
      </c>
      <c r="E10" s="8"/>
      <c r="F10" s="19">
        <v>1</v>
      </c>
      <c r="G10" s="19">
        <v>1.0000000000000002</v>
      </c>
      <c r="H10" s="19">
        <v>0.99999999999999989</v>
      </c>
    </row>
    <row r="11" spans="1:8" x14ac:dyDescent="0.25">
      <c r="A11" s="6" t="s">
        <v>48</v>
      </c>
      <c r="B11" s="9">
        <v>63408</v>
      </c>
      <c r="C11" s="9">
        <v>65072</v>
      </c>
      <c r="D11" s="9">
        <v>63234</v>
      </c>
      <c r="E11" s="9"/>
      <c r="F11" s="18">
        <v>0.4560250278686756</v>
      </c>
      <c r="G11" s="18">
        <v>0.46230027636280968</v>
      </c>
      <c r="H11" s="18">
        <v>0.44696552016624963</v>
      </c>
    </row>
    <row r="12" spans="1:8" x14ac:dyDescent="0.25">
      <c r="A12" s="7" t="s">
        <v>35</v>
      </c>
      <c r="B12" s="8">
        <v>36417</v>
      </c>
      <c r="C12" s="8">
        <v>34492</v>
      </c>
      <c r="D12" s="8">
        <v>34037</v>
      </c>
      <c r="E12" s="8"/>
      <c r="F12" s="19">
        <v>0.26190801539070085</v>
      </c>
      <c r="G12" s="19">
        <v>0.24504642753113523</v>
      </c>
      <c r="H12" s="19">
        <v>0.24058837666284971</v>
      </c>
    </row>
    <row r="13" spans="1:8" x14ac:dyDescent="0.25">
      <c r="A13" s="6" t="s">
        <v>47</v>
      </c>
      <c r="B13" s="9">
        <v>22133</v>
      </c>
      <c r="C13" s="9">
        <v>23951</v>
      </c>
      <c r="D13" s="9">
        <v>25996</v>
      </c>
      <c r="E13" s="9"/>
      <c r="F13" s="18">
        <v>0.15917868316012801</v>
      </c>
      <c r="G13" s="18">
        <v>0.17015850011011885</v>
      </c>
      <c r="H13" s="18">
        <v>0.18375107793658199</v>
      </c>
    </row>
    <row r="14" spans="1:8" x14ac:dyDescent="0.25">
      <c r="A14" s="7" t="s">
        <v>82</v>
      </c>
      <c r="B14" s="8">
        <v>13143</v>
      </c>
      <c r="C14" s="8">
        <v>13753</v>
      </c>
      <c r="D14" s="8">
        <v>14548</v>
      </c>
      <c r="E14" s="8"/>
      <c r="F14" s="19">
        <v>9.4523355748139096E-2</v>
      </c>
      <c r="G14" s="19">
        <v>9.7707396434990795E-2</v>
      </c>
      <c r="H14" s="19">
        <v>0.10283161570323876</v>
      </c>
    </row>
    <row r="15" spans="1:8" x14ac:dyDescent="0.25">
      <c r="A15" s="34" t="s">
        <v>26</v>
      </c>
      <c r="B15" s="35">
        <v>3944</v>
      </c>
      <c r="C15" s="35">
        <v>3489</v>
      </c>
      <c r="D15" s="35">
        <v>3659</v>
      </c>
      <c r="E15" s="35"/>
      <c r="F15" s="37">
        <v>2.836491783235643E-2</v>
      </c>
      <c r="G15" s="37">
        <v>2.4787399560945458E-2</v>
      </c>
      <c r="H15" s="37">
        <v>2.5863409531079917E-2</v>
      </c>
    </row>
    <row r="16" spans="1:8" x14ac:dyDescent="0.25">
      <c r="A16" s="2"/>
      <c r="B16" s="71"/>
      <c r="C16" s="71"/>
      <c r="D16" s="71"/>
      <c r="E16" s="71"/>
      <c r="F16" s="75"/>
      <c r="G16" s="75"/>
      <c r="H16" s="75"/>
    </row>
    <row r="17" spans="1:1" x14ac:dyDescent="0.25">
      <c r="A17" s="25" t="s">
        <v>334</v>
      </c>
    </row>
    <row r="18" spans="1:1" x14ac:dyDescent="0.25">
      <c r="A18" s="13" t="s">
        <v>335</v>
      </c>
    </row>
  </sheetData>
  <mergeCells count="4">
    <mergeCell ref="B6:D6"/>
    <mergeCell ref="F6:H6"/>
    <mergeCell ref="B7:D7"/>
    <mergeCell ref="F7:H7"/>
  </mergeCells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H16"/>
  <sheetViews>
    <sheetView showGridLines="0" workbookViewId="0">
      <selection activeCell="F16" sqref="F16"/>
    </sheetView>
  </sheetViews>
  <sheetFormatPr defaultRowHeight="15" x14ac:dyDescent="0.25"/>
  <cols>
    <col min="1" max="1" width="22.42578125" customWidth="1"/>
    <col min="2" max="4" width="10.42578125" customWidth="1"/>
    <col min="5" max="5" width="3.140625" customWidth="1"/>
    <col min="6" max="8" width="10.42578125" customWidth="1"/>
  </cols>
  <sheetData>
    <row r="1" spans="1:8" ht="15.75" x14ac:dyDescent="0.25">
      <c r="A1" s="1" t="s">
        <v>78</v>
      </c>
    </row>
    <row r="3" spans="1:8" x14ac:dyDescent="0.25">
      <c r="A3" s="25" t="s">
        <v>336</v>
      </c>
    </row>
    <row r="4" spans="1:8" x14ac:dyDescent="0.25">
      <c r="A4" s="13" t="s">
        <v>337</v>
      </c>
    </row>
    <row r="6" spans="1:8" x14ac:dyDescent="0.25">
      <c r="A6" s="4"/>
      <c r="B6" s="107" t="s">
        <v>17</v>
      </c>
      <c r="C6" s="107"/>
      <c r="D6" s="107"/>
      <c r="E6" s="4"/>
      <c r="F6" s="107" t="s">
        <v>18</v>
      </c>
      <c r="G6" s="107"/>
      <c r="H6" s="107"/>
    </row>
    <row r="7" spans="1:8" x14ac:dyDescent="0.25">
      <c r="A7" s="15"/>
      <c r="B7" s="108" t="s">
        <v>19</v>
      </c>
      <c r="C7" s="108"/>
      <c r="D7" s="108"/>
      <c r="E7" s="15"/>
      <c r="F7" s="108" t="s">
        <v>20</v>
      </c>
      <c r="G7" s="108"/>
      <c r="H7" s="108"/>
    </row>
    <row r="8" spans="1:8" x14ac:dyDescent="0.25">
      <c r="A8" s="15" t="s">
        <v>216</v>
      </c>
      <c r="B8" s="70" t="s">
        <v>484</v>
      </c>
      <c r="C8" s="70" t="s">
        <v>504</v>
      </c>
      <c r="D8" s="70" t="s">
        <v>509</v>
      </c>
      <c r="E8" s="16"/>
      <c r="F8" s="70" t="s">
        <v>484</v>
      </c>
      <c r="G8" s="70" t="s">
        <v>504</v>
      </c>
      <c r="H8" s="70" t="s">
        <v>509</v>
      </c>
    </row>
    <row r="9" spans="1:8" x14ac:dyDescent="0.25">
      <c r="A9" s="6"/>
      <c r="B9" s="39"/>
      <c r="C9" s="39"/>
      <c r="D9" s="39"/>
      <c r="E9" s="39"/>
      <c r="F9" s="6"/>
      <c r="G9" s="6"/>
      <c r="H9" s="6"/>
    </row>
    <row r="10" spans="1:8" x14ac:dyDescent="0.25">
      <c r="A10" s="7" t="s">
        <v>21</v>
      </c>
      <c r="B10" s="8">
        <v>35906</v>
      </c>
      <c r="C10" s="8">
        <v>28766</v>
      </c>
      <c r="D10" s="8">
        <v>20846</v>
      </c>
      <c r="E10" s="8"/>
      <c r="F10" s="19">
        <v>1</v>
      </c>
      <c r="G10" s="19">
        <v>0.99999999999999989</v>
      </c>
      <c r="H10" s="19">
        <v>1</v>
      </c>
    </row>
    <row r="11" spans="1:8" x14ac:dyDescent="0.25">
      <c r="A11" s="6" t="s">
        <v>48</v>
      </c>
      <c r="B11" s="9">
        <v>28498</v>
      </c>
      <c r="C11" s="9">
        <v>23026</v>
      </c>
      <c r="D11" s="9">
        <v>16596</v>
      </c>
      <c r="E11" s="9"/>
      <c r="F11" s="18">
        <v>0.79368350693477419</v>
      </c>
      <c r="G11" s="18">
        <v>0.80045887506083568</v>
      </c>
      <c r="H11" s="18">
        <v>0.7961239566343663</v>
      </c>
    </row>
    <row r="12" spans="1:8" x14ac:dyDescent="0.25">
      <c r="A12" s="7" t="s">
        <v>35</v>
      </c>
      <c r="B12" s="8">
        <v>4421</v>
      </c>
      <c r="C12" s="8">
        <v>3267</v>
      </c>
      <c r="D12" s="8">
        <v>2377</v>
      </c>
      <c r="E12" s="8"/>
      <c r="F12" s="19">
        <v>0.12312705397426614</v>
      </c>
      <c r="G12" s="19">
        <v>0.11357157755683793</v>
      </c>
      <c r="H12" s="19">
        <v>0.11402667178355559</v>
      </c>
    </row>
    <row r="13" spans="1:8" x14ac:dyDescent="0.25">
      <c r="A13" s="34" t="s">
        <v>26</v>
      </c>
      <c r="B13" s="35">
        <v>2987</v>
      </c>
      <c r="C13" s="35">
        <v>2473</v>
      </c>
      <c r="D13" s="35">
        <v>1873</v>
      </c>
      <c r="E13" s="35"/>
      <c r="F13" s="37">
        <v>8.318943909095973E-2</v>
      </c>
      <c r="G13" s="37">
        <v>8.5969547382326358E-2</v>
      </c>
      <c r="H13" s="37">
        <v>8.9849371582078091E-2</v>
      </c>
    </row>
    <row r="14" spans="1:8" x14ac:dyDescent="0.25">
      <c r="A14" s="2"/>
      <c r="B14" s="71"/>
      <c r="C14" s="71"/>
      <c r="D14" s="71"/>
      <c r="E14" s="71"/>
      <c r="F14" s="75"/>
      <c r="G14" s="75"/>
      <c r="H14" s="75"/>
    </row>
    <row r="15" spans="1:8" x14ac:dyDescent="0.25">
      <c r="A15" s="25" t="s">
        <v>219</v>
      </c>
    </row>
    <row r="16" spans="1:8" x14ac:dyDescent="0.25">
      <c r="A16" s="13" t="s">
        <v>220</v>
      </c>
    </row>
  </sheetData>
  <mergeCells count="4">
    <mergeCell ref="B6:D6"/>
    <mergeCell ref="F6:H6"/>
    <mergeCell ref="B7:D7"/>
    <mergeCell ref="F7:H7"/>
  </mergeCells>
  <pageMargins left="0.70866141732283472" right="0.70866141732283472" top="0.74803149606299213" bottom="0.74803149606299213" header="0.31496062992125984" footer="0.31496062992125984"/>
  <pageSetup paperSize="9" scale="9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1"/>
  <sheetViews>
    <sheetView showGridLines="0" workbookViewId="0">
      <selection activeCell="I14" sqref="I14"/>
    </sheetView>
  </sheetViews>
  <sheetFormatPr defaultRowHeight="15" x14ac:dyDescent="0.25"/>
  <cols>
    <col min="1" max="1" width="23.5703125" customWidth="1"/>
    <col min="2" max="4" width="10.42578125" customWidth="1"/>
    <col min="5" max="5" width="2.7109375" customWidth="1"/>
    <col min="6" max="8" width="10.42578125" customWidth="1"/>
  </cols>
  <sheetData>
    <row r="1" spans="1:8" ht="15.75" x14ac:dyDescent="0.25">
      <c r="A1" s="1" t="s">
        <v>0</v>
      </c>
    </row>
    <row r="2" spans="1:8" x14ac:dyDescent="0.25">
      <c r="A2" s="2"/>
    </row>
    <row r="3" spans="1:8" x14ac:dyDescent="0.25">
      <c r="A3" s="14" t="s">
        <v>16</v>
      </c>
      <c r="B3" s="13"/>
      <c r="C3" s="13"/>
      <c r="D3" s="13"/>
      <c r="E3" s="13"/>
    </row>
    <row r="4" spans="1:8" x14ac:dyDescent="0.25">
      <c r="A4" s="13" t="s">
        <v>15</v>
      </c>
    </row>
    <row r="6" spans="1:8" x14ac:dyDescent="0.25">
      <c r="A6" s="4"/>
      <c r="B6" s="107" t="s">
        <v>17</v>
      </c>
      <c r="C6" s="107"/>
      <c r="D6" s="107"/>
      <c r="E6" s="4"/>
      <c r="F6" s="107" t="s">
        <v>18</v>
      </c>
      <c r="G6" s="107"/>
      <c r="H6" s="107"/>
    </row>
    <row r="7" spans="1:8" x14ac:dyDescent="0.25">
      <c r="A7" s="15"/>
      <c r="B7" s="108" t="s">
        <v>19</v>
      </c>
      <c r="C7" s="108"/>
      <c r="D7" s="108"/>
      <c r="E7" s="15"/>
      <c r="F7" s="108" t="s">
        <v>20</v>
      </c>
      <c r="G7" s="108"/>
      <c r="H7" s="108"/>
    </row>
    <row r="8" spans="1:8" x14ac:dyDescent="0.25">
      <c r="A8" s="15" t="s">
        <v>216</v>
      </c>
      <c r="B8" s="70" t="s">
        <v>484</v>
      </c>
      <c r="C8" s="70" t="s">
        <v>504</v>
      </c>
      <c r="D8" s="70" t="s">
        <v>509</v>
      </c>
      <c r="E8" s="16"/>
      <c r="F8" s="69" t="s">
        <v>484</v>
      </c>
      <c r="G8" s="69" t="s">
        <v>504</v>
      </c>
      <c r="H8" s="69" t="s">
        <v>509</v>
      </c>
    </row>
    <row r="9" spans="1:8" x14ac:dyDescent="0.25">
      <c r="A9" s="6"/>
      <c r="B9" s="9"/>
      <c r="C9" s="9"/>
      <c r="D9" s="9"/>
      <c r="E9" s="6"/>
      <c r="F9" s="6"/>
      <c r="G9" s="6"/>
      <c r="H9" s="6"/>
    </row>
    <row r="10" spans="1:8" x14ac:dyDescent="0.25">
      <c r="A10" s="7" t="s">
        <v>21</v>
      </c>
      <c r="B10" s="8">
        <v>101621</v>
      </c>
      <c r="C10" s="8">
        <v>98753</v>
      </c>
      <c r="D10" s="8">
        <v>89409</v>
      </c>
      <c r="E10" s="7"/>
      <c r="F10" s="17">
        <v>1</v>
      </c>
      <c r="G10" s="17">
        <v>1</v>
      </c>
      <c r="H10" s="17">
        <v>1</v>
      </c>
    </row>
    <row r="11" spans="1:8" x14ac:dyDescent="0.25">
      <c r="A11" s="6" t="s">
        <v>22</v>
      </c>
      <c r="B11" s="9">
        <v>63199</v>
      </c>
      <c r="C11" s="9">
        <v>60031</v>
      </c>
      <c r="D11" s="9">
        <v>51576</v>
      </c>
      <c r="E11" s="6"/>
      <c r="F11" s="18">
        <v>0.62190885742120228</v>
      </c>
      <c r="G11" s="18">
        <v>0.60789039320324445</v>
      </c>
      <c r="H11" s="18">
        <v>0.57685467905915511</v>
      </c>
    </row>
    <row r="12" spans="1:8" x14ac:dyDescent="0.25">
      <c r="A12" s="7" t="s">
        <v>23</v>
      </c>
      <c r="B12" s="8">
        <v>38422</v>
      </c>
      <c r="C12" s="8">
        <v>38722</v>
      </c>
      <c r="D12" s="8">
        <v>37833</v>
      </c>
      <c r="E12" s="7"/>
      <c r="F12" s="19">
        <v>0.37809114257879767</v>
      </c>
      <c r="G12" s="19">
        <v>0.39210960679675555</v>
      </c>
      <c r="H12" s="19">
        <v>0.42314532094084489</v>
      </c>
    </row>
    <row r="13" spans="1:8" x14ac:dyDescent="0.25">
      <c r="A13" s="6"/>
      <c r="B13" s="84"/>
      <c r="C13" s="84"/>
      <c r="D13" s="84"/>
      <c r="E13" s="6"/>
      <c r="F13" s="6"/>
      <c r="G13" s="6"/>
      <c r="H13" s="6"/>
    </row>
    <row r="14" spans="1:8" x14ac:dyDescent="0.25">
      <c r="A14" s="7" t="s">
        <v>24</v>
      </c>
      <c r="B14" s="8">
        <v>72223</v>
      </c>
      <c r="C14" s="8">
        <v>71002</v>
      </c>
      <c r="D14" s="8">
        <v>62905</v>
      </c>
      <c r="E14" s="7"/>
      <c r="F14" s="19">
        <v>0.7107094006160144</v>
      </c>
      <c r="G14" s="19">
        <v>0.71898575233157469</v>
      </c>
      <c r="H14" s="19">
        <v>0.70356451811338905</v>
      </c>
    </row>
    <row r="15" spans="1:8" x14ac:dyDescent="0.25">
      <c r="A15" s="6" t="s">
        <v>25</v>
      </c>
      <c r="B15" s="9">
        <v>19140</v>
      </c>
      <c r="C15" s="9">
        <v>15561</v>
      </c>
      <c r="D15" s="9">
        <v>11635</v>
      </c>
      <c r="E15" s="6"/>
      <c r="F15" s="18">
        <v>0.18834689680282618</v>
      </c>
      <c r="G15" s="18">
        <v>0.1575749597480583</v>
      </c>
      <c r="H15" s="18">
        <v>0.1301323133017929</v>
      </c>
    </row>
    <row r="16" spans="1:8" x14ac:dyDescent="0.25">
      <c r="A16" s="7" t="s">
        <v>47</v>
      </c>
      <c r="B16" s="8">
        <v>5891</v>
      </c>
      <c r="C16" s="8">
        <v>6748</v>
      </c>
      <c r="D16" s="8">
        <v>6729</v>
      </c>
      <c r="E16" s="7"/>
      <c r="F16" s="19">
        <v>5.7970301414077802E-2</v>
      </c>
      <c r="G16" s="19">
        <v>6.8332101303251541E-2</v>
      </c>
      <c r="H16" s="19">
        <v>7.5260879777203638E-2</v>
      </c>
    </row>
    <row r="17" spans="1:8" x14ac:dyDescent="0.25">
      <c r="A17" s="6" t="s">
        <v>82</v>
      </c>
      <c r="B17" s="9">
        <v>4063</v>
      </c>
      <c r="C17" s="9">
        <v>5140</v>
      </c>
      <c r="D17" s="9">
        <v>7861</v>
      </c>
      <c r="E17" s="6"/>
      <c r="F17" s="26">
        <v>3.9981893506263466E-2</v>
      </c>
      <c r="G17" s="26">
        <v>5.204905167437951E-2</v>
      </c>
      <c r="H17" s="26">
        <v>8.7921797581898914E-2</v>
      </c>
    </row>
    <row r="18" spans="1:8" x14ac:dyDescent="0.25">
      <c r="A18" s="10" t="s">
        <v>26</v>
      </c>
      <c r="B18" s="11">
        <v>304</v>
      </c>
      <c r="C18" s="11">
        <v>302</v>
      </c>
      <c r="D18" s="11">
        <v>279</v>
      </c>
      <c r="E18" s="10"/>
      <c r="F18" s="24">
        <v>2.9915076608181381E-3</v>
      </c>
      <c r="G18" s="24">
        <v>3.0581349427359168E-3</v>
      </c>
      <c r="H18" s="24">
        <v>3.1204912257155322E-3</v>
      </c>
    </row>
    <row r="19" spans="1:8" x14ac:dyDescent="0.25">
      <c r="A19" s="2"/>
      <c r="B19" s="71"/>
      <c r="C19" s="71"/>
      <c r="D19" s="71"/>
      <c r="E19" s="2"/>
      <c r="F19" s="75"/>
      <c r="G19" s="75"/>
      <c r="H19" s="75"/>
    </row>
    <row r="20" spans="1:8" x14ac:dyDescent="0.25">
      <c r="A20" s="25" t="s">
        <v>27</v>
      </c>
    </row>
    <row r="21" spans="1:8" x14ac:dyDescent="0.25">
      <c r="A21" s="13" t="s">
        <v>28</v>
      </c>
    </row>
  </sheetData>
  <mergeCells count="4">
    <mergeCell ref="B6:D6"/>
    <mergeCell ref="F6:H6"/>
    <mergeCell ref="B7:D7"/>
    <mergeCell ref="F7:H7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H18"/>
  <sheetViews>
    <sheetView showGridLines="0" workbookViewId="0">
      <selection activeCell="G18" sqref="G18"/>
    </sheetView>
  </sheetViews>
  <sheetFormatPr defaultRowHeight="15" x14ac:dyDescent="0.25"/>
  <cols>
    <col min="1" max="1" width="22.28515625" customWidth="1"/>
    <col min="2" max="4" width="10.42578125" customWidth="1"/>
    <col min="5" max="5" width="2.5703125" customWidth="1"/>
    <col min="6" max="8" width="10.42578125" customWidth="1"/>
  </cols>
  <sheetData>
    <row r="1" spans="1:8" ht="15.75" x14ac:dyDescent="0.25">
      <c r="A1" s="1" t="s">
        <v>78</v>
      </c>
    </row>
    <row r="3" spans="1:8" x14ac:dyDescent="0.25">
      <c r="A3" s="25" t="s">
        <v>338</v>
      </c>
    </row>
    <row r="4" spans="1:8" x14ac:dyDescent="0.25">
      <c r="A4" s="13" t="s">
        <v>339</v>
      </c>
    </row>
    <row r="6" spans="1:8" x14ac:dyDescent="0.25">
      <c r="A6" s="4"/>
      <c r="B6" s="107" t="s">
        <v>17</v>
      </c>
      <c r="C6" s="107"/>
      <c r="D6" s="107"/>
      <c r="E6" s="4"/>
      <c r="F6" s="107" t="s">
        <v>18</v>
      </c>
      <c r="G6" s="107"/>
      <c r="H6" s="107"/>
    </row>
    <row r="7" spans="1:8" x14ac:dyDescent="0.25">
      <c r="A7" s="15"/>
      <c r="B7" s="108" t="s">
        <v>19</v>
      </c>
      <c r="C7" s="108"/>
      <c r="D7" s="108"/>
      <c r="E7" s="15"/>
      <c r="F7" s="108" t="s">
        <v>20</v>
      </c>
      <c r="G7" s="108"/>
      <c r="H7" s="108"/>
    </row>
    <row r="8" spans="1:8" x14ac:dyDescent="0.25">
      <c r="A8" s="15" t="s">
        <v>216</v>
      </c>
      <c r="B8" s="70" t="s">
        <v>484</v>
      </c>
      <c r="C8" s="70" t="s">
        <v>504</v>
      </c>
      <c r="D8" s="70" t="s">
        <v>509</v>
      </c>
      <c r="E8" s="16"/>
      <c r="F8" s="70" t="s">
        <v>484</v>
      </c>
      <c r="G8" s="70" t="s">
        <v>504</v>
      </c>
      <c r="H8" s="70" t="s">
        <v>509</v>
      </c>
    </row>
    <row r="9" spans="1:8" x14ac:dyDescent="0.25">
      <c r="A9" s="6"/>
      <c r="B9" s="39"/>
      <c r="C9" s="39"/>
      <c r="D9" s="39"/>
      <c r="E9" s="39"/>
      <c r="F9" s="6"/>
      <c r="G9" s="6"/>
      <c r="H9" s="6"/>
    </row>
    <row r="10" spans="1:8" x14ac:dyDescent="0.25">
      <c r="A10" s="7" t="s">
        <v>21</v>
      </c>
      <c r="B10" s="8">
        <v>101774</v>
      </c>
      <c r="C10" s="8">
        <v>111705</v>
      </c>
      <c r="D10" s="8">
        <v>120381</v>
      </c>
      <c r="E10" s="8"/>
      <c r="F10" s="19">
        <v>0.99999999999999989</v>
      </c>
      <c r="G10" s="19">
        <v>1</v>
      </c>
      <c r="H10" s="19">
        <v>0.99999999999999989</v>
      </c>
    </row>
    <row r="11" spans="1:8" x14ac:dyDescent="0.25">
      <c r="A11" s="6" t="s">
        <v>48</v>
      </c>
      <c r="B11" s="9">
        <v>34910</v>
      </c>
      <c r="C11" s="9">
        <v>42046</v>
      </c>
      <c r="D11" s="9">
        <v>46638</v>
      </c>
      <c r="E11" s="9"/>
      <c r="F11" s="18">
        <v>0.34301491540078999</v>
      </c>
      <c r="G11" s="18">
        <v>0.37640213061187949</v>
      </c>
      <c r="H11" s="18">
        <v>0.38741994168514965</v>
      </c>
    </row>
    <row r="12" spans="1:8" x14ac:dyDescent="0.25">
      <c r="A12" s="44" t="s">
        <v>35</v>
      </c>
      <c r="B12" s="8">
        <v>31996</v>
      </c>
      <c r="C12" s="8">
        <v>31225</v>
      </c>
      <c r="D12" s="8">
        <v>31660</v>
      </c>
      <c r="E12" s="8"/>
      <c r="F12" s="21">
        <v>0.31438284827166074</v>
      </c>
      <c r="G12" s="21">
        <v>0.27953090730047891</v>
      </c>
      <c r="H12" s="19">
        <v>0.26299831368737592</v>
      </c>
    </row>
    <row r="13" spans="1:8" x14ac:dyDescent="0.25">
      <c r="A13" s="6" t="s">
        <v>47</v>
      </c>
      <c r="B13" s="9">
        <v>21404</v>
      </c>
      <c r="C13" s="9">
        <v>23413</v>
      </c>
      <c r="D13" s="9">
        <v>25578</v>
      </c>
      <c r="E13" s="9"/>
      <c r="F13" s="18">
        <v>0.21030911627724172</v>
      </c>
      <c r="G13" s="18">
        <v>0.20959670560852245</v>
      </c>
      <c r="H13" s="18">
        <v>0.21247539063473472</v>
      </c>
    </row>
    <row r="14" spans="1:8" x14ac:dyDescent="0.25">
      <c r="A14" s="44" t="s">
        <v>82</v>
      </c>
      <c r="B14" s="8">
        <v>11490</v>
      </c>
      <c r="C14" s="8">
        <v>12344</v>
      </c>
      <c r="D14" s="8">
        <v>13506</v>
      </c>
      <c r="E14" s="8"/>
      <c r="F14" s="21">
        <v>0.11289720360799418</v>
      </c>
      <c r="G14" s="21">
        <v>0.11050534891007564</v>
      </c>
      <c r="H14" s="19">
        <v>0.11219378473347123</v>
      </c>
    </row>
    <row r="15" spans="1:8" x14ac:dyDescent="0.25">
      <c r="A15" s="34" t="s">
        <v>26</v>
      </c>
      <c r="B15" s="35">
        <v>1974</v>
      </c>
      <c r="C15" s="35">
        <v>2677</v>
      </c>
      <c r="D15" s="35">
        <v>2999</v>
      </c>
      <c r="E15" s="35"/>
      <c r="F15" s="37">
        <v>1.9395916442313362E-2</v>
      </c>
      <c r="G15" s="37">
        <v>2.3964907569043462E-2</v>
      </c>
      <c r="H15" s="37">
        <v>2.4912569259268488E-2</v>
      </c>
    </row>
    <row r="16" spans="1:8" x14ac:dyDescent="0.25">
      <c r="A16" s="85"/>
      <c r="B16" s="71"/>
      <c r="C16" s="71"/>
      <c r="D16" s="71"/>
      <c r="E16" s="71"/>
      <c r="F16" s="74"/>
      <c r="G16" s="74"/>
      <c r="H16" s="75"/>
    </row>
    <row r="17" spans="1:1" x14ac:dyDescent="0.25">
      <c r="A17" s="25" t="s">
        <v>224</v>
      </c>
    </row>
    <row r="18" spans="1:1" x14ac:dyDescent="0.25">
      <c r="A18" s="13" t="s">
        <v>340</v>
      </c>
    </row>
  </sheetData>
  <mergeCells count="4">
    <mergeCell ref="B6:D6"/>
    <mergeCell ref="F6:H6"/>
    <mergeCell ref="B7:D7"/>
    <mergeCell ref="F7:H7"/>
  </mergeCells>
  <pageMargins left="0.70866141732283472" right="0.70866141732283472" top="0.74803149606299213" bottom="0.74803149606299213" header="0.31496062992125984" footer="0.31496062992125984"/>
  <pageSetup paperSize="9" scale="99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22"/>
  <sheetViews>
    <sheetView showGridLines="0" workbookViewId="0">
      <selection activeCell="D23" sqref="D23"/>
    </sheetView>
  </sheetViews>
  <sheetFormatPr defaultRowHeight="15" x14ac:dyDescent="0.25"/>
  <cols>
    <col min="1" max="1" width="10.5703125" customWidth="1"/>
    <col min="2" max="2" width="16.140625" customWidth="1"/>
    <col min="3" max="3" width="22" customWidth="1"/>
    <col min="4" max="4" width="35.140625" customWidth="1"/>
    <col min="5" max="5" width="19.85546875" customWidth="1"/>
  </cols>
  <sheetData>
    <row r="1" spans="1:5" ht="15.75" x14ac:dyDescent="0.25">
      <c r="A1" s="1" t="s">
        <v>78</v>
      </c>
    </row>
    <row r="3" spans="1:5" x14ac:dyDescent="0.25">
      <c r="A3" s="25" t="s">
        <v>341</v>
      </c>
    </row>
    <row r="4" spans="1:5" x14ac:dyDescent="0.25">
      <c r="A4" s="13" t="s">
        <v>342</v>
      </c>
    </row>
    <row r="6" spans="1:5" x14ac:dyDescent="0.25">
      <c r="A6" s="4"/>
      <c r="B6" s="62" t="s">
        <v>83</v>
      </c>
      <c r="C6" s="62" t="s">
        <v>176</v>
      </c>
      <c r="D6" s="63" t="s">
        <v>437</v>
      </c>
      <c r="E6" s="61"/>
    </row>
    <row r="7" spans="1:5" x14ac:dyDescent="0.25">
      <c r="A7" s="89"/>
      <c r="B7" s="22"/>
      <c r="C7" s="22"/>
      <c r="D7" s="31"/>
      <c r="E7" s="59"/>
    </row>
    <row r="8" spans="1:5" x14ac:dyDescent="0.25">
      <c r="A8" s="89"/>
      <c r="B8" s="22"/>
      <c r="C8" s="22"/>
      <c r="D8" s="31"/>
      <c r="E8" s="60"/>
    </row>
    <row r="9" spans="1:5" x14ac:dyDescent="0.25">
      <c r="A9" s="20" t="s">
        <v>438</v>
      </c>
      <c r="B9" s="40">
        <v>89010</v>
      </c>
      <c r="C9" s="40">
        <v>23648</v>
      </c>
      <c r="D9" s="30">
        <v>0.20990963801949261</v>
      </c>
      <c r="E9" s="60"/>
    </row>
    <row r="10" spans="1:5" x14ac:dyDescent="0.25">
      <c r="A10" s="89" t="s">
        <v>439</v>
      </c>
      <c r="B10" s="22">
        <v>90076</v>
      </c>
      <c r="C10" s="22">
        <v>27259</v>
      </c>
      <c r="D10" s="31">
        <v>0.2323177227596199</v>
      </c>
      <c r="E10" s="60"/>
    </row>
    <row r="11" spans="1:5" x14ac:dyDescent="0.25">
      <c r="A11" s="20" t="s">
        <v>440</v>
      </c>
      <c r="B11" s="40">
        <v>89295</v>
      </c>
      <c r="C11" s="40">
        <v>31523</v>
      </c>
      <c r="D11" s="30">
        <v>0.26091310897382841</v>
      </c>
      <c r="E11" s="60"/>
    </row>
    <row r="12" spans="1:5" x14ac:dyDescent="0.25">
      <c r="A12" s="89" t="s">
        <v>441</v>
      </c>
      <c r="B12" s="22">
        <v>86705</v>
      </c>
      <c r="C12" s="22">
        <v>37369</v>
      </c>
      <c r="D12" s="31">
        <v>0.30118316488547159</v>
      </c>
      <c r="E12" s="60"/>
    </row>
    <row r="13" spans="1:5" x14ac:dyDescent="0.25">
      <c r="A13" s="20" t="s">
        <v>442</v>
      </c>
      <c r="B13" s="40">
        <v>79521</v>
      </c>
      <c r="C13" s="40">
        <v>49602</v>
      </c>
      <c r="D13" s="30">
        <v>0.38414534978276527</v>
      </c>
      <c r="E13" s="60"/>
    </row>
    <row r="14" spans="1:5" x14ac:dyDescent="0.25">
      <c r="A14" s="89" t="s">
        <v>430</v>
      </c>
      <c r="B14" s="22">
        <v>70379</v>
      </c>
      <c r="C14" s="22">
        <v>63619</v>
      </c>
      <c r="D14" s="31">
        <v>0.47477574292153613</v>
      </c>
      <c r="E14" s="60"/>
    </row>
    <row r="15" spans="1:5" x14ac:dyDescent="0.25">
      <c r="A15" s="20" t="s">
        <v>431</v>
      </c>
      <c r="B15" s="40">
        <v>56199</v>
      </c>
      <c r="C15" s="40">
        <v>80787</v>
      </c>
      <c r="D15" s="30">
        <v>0.58974639744207435</v>
      </c>
      <c r="E15" s="60"/>
    </row>
    <row r="16" spans="1:5" x14ac:dyDescent="0.25">
      <c r="A16" s="89" t="s">
        <v>432</v>
      </c>
      <c r="B16" s="22">
        <v>47388</v>
      </c>
      <c r="C16" s="22">
        <v>91221</v>
      </c>
      <c r="D16" s="31">
        <v>0.65811743826158475</v>
      </c>
      <c r="E16" s="60"/>
    </row>
    <row r="17" spans="1:5" x14ac:dyDescent="0.25">
      <c r="A17" s="20" t="s">
        <v>484</v>
      </c>
      <c r="B17" s="40">
        <v>35906</v>
      </c>
      <c r="C17" s="40">
        <v>101774</v>
      </c>
      <c r="D17" s="30">
        <v>0.73920685647879136</v>
      </c>
      <c r="E17" s="60"/>
    </row>
    <row r="18" spans="1:5" x14ac:dyDescent="0.25">
      <c r="A18" s="89" t="s">
        <v>504</v>
      </c>
      <c r="B18" s="22">
        <v>28766</v>
      </c>
      <c r="C18" s="22">
        <v>111705</v>
      </c>
      <c r="D18" s="31">
        <v>0.79521751820660491</v>
      </c>
      <c r="E18" s="60"/>
    </row>
    <row r="19" spans="1:5" x14ac:dyDescent="0.25">
      <c r="A19" s="100" t="s">
        <v>509</v>
      </c>
      <c r="B19" s="32">
        <v>20846</v>
      </c>
      <c r="C19" s="32">
        <v>120381</v>
      </c>
      <c r="D19" s="27">
        <v>0.85239366410105721</v>
      </c>
      <c r="E19" s="60"/>
    </row>
    <row r="20" spans="1:5" x14ac:dyDescent="0.25">
      <c r="A20" s="99"/>
      <c r="B20" s="72"/>
      <c r="C20" s="72"/>
      <c r="D20" s="74"/>
      <c r="E20" s="60"/>
    </row>
    <row r="21" spans="1:5" x14ac:dyDescent="0.25">
      <c r="A21" s="25" t="s">
        <v>343</v>
      </c>
    </row>
    <row r="22" spans="1:5" x14ac:dyDescent="0.25">
      <c r="A22" s="13" t="s">
        <v>344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H19"/>
  <sheetViews>
    <sheetView showGridLines="0" workbookViewId="0">
      <selection activeCell="J13" sqref="J13"/>
    </sheetView>
  </sheetViews>
  <sheetFormatPr defaultRowHeight="15" x14ac:dyDescent="0.25"/>
  <cols>
    <col min="1" max="1" width="25.42578125" customWidth="1"/>
    <col min="2" max="2" width="10.5703125" bestFit="1" customWidth="1"/>
    <col min="3" max="3" width="9.5703125" customWidth="1"/>
    <col min="4" max="4" width="11.7109375" customWidth="1"/>
    <col min="5" max="5" width="1.85546875" customWidth="1"/>
    <col min="6" max="8" width="10.5703125" bestFit="1" customWidth="1"/>
  </cols>
  <sheetData>
    <row r="1" spans="1:8" ht="15.75" x14ac:dyDescent="0.25">
      <c r="A1" s="1" t="s">
        <v>78</v>
      </c>
    </row>
    <row r="3" spans="1:8" x14ac:dyDescent="0.25">
      <c r="A3" s="25" t="s">
        <v>345</v>
      </c>
    </row>
    <row r="4" spans="1:8" x14ac:dyDescent="0.25">
      <c r="A4" s="13" t="s">
        <v>346</v>
      </c>
    </row>
    <row r="6" spans="1:8" x14ac:dyDescent="0.25">
      <c r="A6" s="4"/>
      <c r="B6" s="107" t="s">
        <v>17</v>
      </c>
      <c r="C6" s="107"/>
      <c r="D6" s="107"/>
      <c r="E6" s="5"/>
      <c r="F6" s="107" t="s">
        <v>18</v>
      </c>
      <c r="G6" s="107"/>
      <c r="H6" s="107"/>
    </row>
    <row r="7" spans="1:8" x14ac:dyDescent="0.25">
      <c r="A7" s="15"/>
      <c r="B7" s="108" t="s">
        <v>19</v>
      </c>
      <c r="C7" s="108"/>
      <c r="D7" s="108"/>
      <c r="E7" s="16"/>
      <c r="F7" s="108" t="s">
        <v>20</v>
      </c>
      <c r="G7" s="108"/>
      <c r="H7" s="108"/>
    </row>
    <row r="8" spans="1:8" x14ac:dyDescent="0.25">
      <c r="A8" s="15"/>
      <c r="B8" s="70" t="s">
        <v>484</v>
      </c>
      <c r="C8" s="70" t="s">
        <v>504</v>
      </c>
      <c r="D8" s="70" t="s">
        <v>509</v>
      </c>
      <c r="E8" s="16"/>
      <c r="F8" s="70" t="s">
        <v>484</v>
      </c>
      <c r="G8" s="70" t="s">
        <v>504</v>
      </c>
      <c r="H8" s="70" t="s">
        <v>509</v>
      </c>
    </row>
    <row r="9" spans="1:8" x14ac:dyDescent="0.25">
      <c r="A9" s="6"/>
      <c r="B9" s="45"/>
      <c r="C9" s="45"/>
      <c r="D9" s="45"/>
      <c r="E9" s="45"/>
      <c r="F9" s="6"/>
      <c r="G9" s="6"/>
      <c r="H9" s="6"/>
    </row>
    <row r="10" spans="1:8" x14ac:dyDescent="0.25">
      <c r="A10" s="95" t="s">
        <v>21</v>
      </c>
      <c r="B10" s="40">
        <v>139045</v>
      </c>
      <c r="C10" s="40">
        <v>140757</v>
      </c>
      <c r="D10" s="40">
        <v>141474</v>
      </c>
      <c r="E10" s="40"/>
      <c r="F10" s="19">
        <v>1</v>
      </c>
      <c r="G10" s="19">
        <v>1</v>
      </c>
      <c r="H10" s="19">
        <v>1</v>
      </c>
    </row>
    <row r="11" spans="1:8" x14ac:dyDescent="0.25">
      <c r="A11" s="86" t="s">
        <v>486</v>
      </c>
      <c r="B11" s="22">
        <v>187</v>
      </c>
      <c r="C11" s="22">
        <v>349</v>
      </c>
      <c r="D11" s="22">
        <v>99</v>
      </c>
      <c r="E11" s="22"/>
      <c r="F11" s="18">
        <v>1.3448883454996584E-3</v>
      </c>
      <c r="G11" s="18">
        <v>2.4794504003353298E-3</v>
      </c>
      <c r="H11" s="18">
        <v>6.997752237160185E-4</v>
      </c>
    </row>
    <row r="12" spans="1:8" x14ac:dyDescent="0.25">
      <c r="A12" s="95" t="s">
        <v>487</v>
      </c>
      <c r="B12" s="40">
        <v>3299</v>
      </c>
      <c r="C12" s="40">
        <v>1912</v>
      </c>
      <c r="D12" s="40">
        <v>1624</v>
      </c>
      <c r="E12" s="40"/>
      <c r="F12" s="19">
        <v>2.3726131827825524E-2</v>
      </c>
      <c r="G12" s="19">
        <v>1.3583693883785532E-2</v>
      </c>
      <c r="H12" s="19">
        <v>1.147914104358398E-2</v>
      </c>
    </row>
    <row r="13" spans="1:8" x14ac:dyDescent="0.25">
      <c r="A13" s="86" t="s">
        <v>488</v>
      </c>
      <c r="B13" s="22">
        <v>27417</v>
      </c>
      <c r="C13" s="22">
        <v>20960</v>
      </c>
      <c r="D13" s="22">
        <v>14624</v>
      </c>
      <c r="E13" s="22"/>
      <c r="F13" s="18">
        <v>0.19718076881585098</v>
      </c>
      <c r="G13" s="18">
        <v>0.14890911286827654</v>
      </c>
      <c r="H13" s="18">
        <v>0.10336881688508136</v>
      </c>
    </row>
    <row r="14" spans="1:8" x14ac:dyDescent="0.25">
      <c r="A14" s="95" t="s">
        <v>489</v>
      </c>
      <c r="B14" s="40">
        <v>21319</v>
      </c>
      <c r="C14" s="40">
        <v>22561</v>
      </c>
      <c r="D14" s="40">
        <v>20077</v>
      </c>
      <c r="E14" s="40"/>
      <c r="F14" s="19">
        <v>0.15332446330324714</v>
      </c>
      <c r="G14" s="19">
        <v>0.16028332516322458</v>
      </c>
      <c r="H14" s="19">
        <v>0.1419130016822879</v>
      </c>
    </row>
    <row r="15" spans="1:8" x14ac:dyDescent="0.25">
      <c r="A15" s="86" t="s">
        <v>490</v>
      </c>
      <c r="B15" s="22">
        <v>26859</v>
      </c>
      <c r="C15" s="22">
        <v>32926</v>
      </c>
      <c r="D15" s="22">
        <v>36174</v>
      </c>
      <c r="E15" s="22"/>
      <c r="F15" s="18">
        <v>0.19316767952821029</v>
      </c>
      <c r="G15" s="18">
        <v>0.2339208707204615</v>
      </c>
      <c r="H15" s="18">
        <v>0.25569362568387122</v>
      </c>
    </row>
    <row r="16" spans="1:8" x14ac:dyDescent="0.25">
      <c r="A16" s="96" t="s">
        <v>491</v>
      </c>
      <c r="B16" s="32">
        <v>59964</v>
      </c>
      <c r="C16" s="32">
        <v>62049</v>
      </c>
      <c r="D16" s="32">
        <v>68876</v>
      </c>
      <c r="E16" s="32"/>
      <c r="F16" s="24">
        <v>0.4312560681793664</v>
      </c>
      <c r="G16" s="24">
        <v>0.44082354696391651</v>
      </c>
      <c r="H16" s="24">
        <v>0.48684563948145948</v>
      </c>
    </row>
    <row r="17" spans="1:8" x14ac:dyDescent="0.25">
      <c r="A17" s="79"/>
      <c r="B17" s="72"/>
      <c r="C17" s="72"/>
      <c r="D17" s="72"/>
      <c r="E17" s="72"/>
      <c r="F17" s="74"/>
      <c r="G17" s="75"/>
      <c r="H17" s="75"/>
    </row>
    <row r="18" spans="1:8" x14ac:dyDescent="0.25">
      <c r="A18" s="25" t="s">
        <v>347</v>
      </c>
    </row>
    <row r="19" spans="1:8" x14ac:dyDescent="0.25">
      <c r="A19" s="13" t="s">
        <v>348</v>
      </c>
    </row>
  </sheetData>
  <mergeCells count="4">
    <mergeCell ref="B6:D6"/>
    <mergeCell ref="F6:H6"/>
    <mergeCell ref="B7:D7"/>
    <mergeCell ref="F7:H7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H19"/>
  <sheetViews>
    <sheetView showGridLines="0" workbookViewId="0">
      <selection activeCell="G18" sqref="G18"/>
    </sheetView>
  </sheetViews>
  <sheetFormatPr defaultRowHeight="15" x14ac:dyDescent="0.25"/>
  <cols>
    <col min="1" max="1" width="26.7109375" customWidth="1"/>
    <col min="4" max="4" width="10.28515625" customWidth="1"/>
    <col min="5" max="5" width="3.140625" customWidth="1"/>
    <col min="6" max="6" width="10.5703125" bestFit="1" customWidth="1"/>
  </cols>
  <sheetData>
    <row r="1" spans="1:8" ht="15.75" x14ac:dyDescent="0.25">
      <c r="A1" s="1" t="s">
        <v>78</v>
      </c>
    </row>
    <row r="3" spans="1:8" x14ac:dyDescent="0.25">
      <c r="A3" s="25" t="s">
        <v>349</v>
      </c>
    </row>
    <row r="4" spans="1:8" x14ac:dyDescent="0.25">
      <c r="A4" s="13" t="s">
        <v>350</v>
      </c>
    </row>
    <row r="6" spans="1:8" x14ac:dyDescent="0.25">
      <c r="A6" s="4"/>
      <c r="B6" s="107" t="s">
        <v>17</v>
      </c>
      <c r="C6" s="107"/>
      <c r="D6" s="107"/>
      <c r="E6" s="5"/>
      <c r="F6" s="107" t="s">
        <v>18</v>
      </c>
      <c r="G6" s="107"/>
      <c r="H6" s="107"/>
    </row>
    <row r="7" spans="1:8" x14ac:dyDescent="0.25">
      <c r="A7" s="15"/>
      <c r="B7" s="108" t="s">
        <v>19</v>
      </c>
      <c r="C7" s="108"/>
      <c r="D7" s="108"/>
      <c r="E7" s="16"/>
      <c r="F7" s="108" t="s">
        <v>20</v>
      </c>
      <c r="G7" s="108"/>
      <c r="H7" s="108"/>
    </row>
    <row r="8" spans="1:8" x14ac:dyDescent="0.25">
      <c r="A8" s="15"/>
      <c r="B8" s="70" t="s">
        <v>484</v>
      </c>
      <c r="C8" s="70" t="s">
        <v>504</v>
      </c>
      <c r="D8" s="70" t="s">
        <v>509</v>
      </c>
      <c r="E8" s="16"/>
      <c r="F8" s="70" t="s">
        <v>484</v>
      </c>
      <c r="G8" s="70" t="s">
        <v>504</v>
      </c>
      <c r="H8" s="70" t="s">
        <v>509</v>
      </c>
    </row>
    <row r="9" spans="1:8" x14ac:dyDescent="0.25">
      <c r="A9" s="6"/>
      <c r="B9" s="45"/>
      <c r="C9" s="45"/>
      <c r="D9" s="45"/>
      <c r="E9" s="45"/>
      <c r="F9" s="6"/>
      <c r="G9" s="6"/>
      <c r="H9" s="6"/>
    </row>
    <row r="10" spans="1:8" x14ac:dyDescent="0.25">
      <c r="A10" s="95" t="s">
        <v>21</v>
      </c>
      <c r="B10" s="40">
        <v>139045</v>
      </c>
      <c r="C10" s="40">
        <v>140757</v>
      </c>
      <c r="D10" s="40">
        <v>141474</v>
      </c>
      <c r="E10" s="40"/>
      <c r="F10" s="19">
        <v>1</v>
      </c>
      <c r="G10" s="19">
        <v>1</v>
      </c>
      <c r="H10" s="19">
        <v>1</v>
      </c>
    </row>
    <row r="11" spans="1:8" x14ac:dyDescent="0.25">
      <c r="A11" s="86" t="s">
        <v>492</v>
      </c>
      <c r="B11" s="22">
        <v>3399</v>
      </c>
      <c r="C11" s="22">
        <v>2204</v>
      </c>
      <c r="D11" s="22">
        <v>1676</v>
      </c>
      <c r="E11" s="22"/>
      <c r="F11" s="18">
        <v>2.4445323456434968E-2</v>
      </c>
      <c r="G11" s="18">
        <v>1.5658191066874116E-2</v>
      </c>
      <c r="H11" s="18">
        <v>1.1846699746949969E-2</v>
      </c>
    </row>
    <row r="12" spans="1:8" x14ac:dyDescent="0.25">
      <c r="A12" s="95" t="s">
        <v>376</v>
      </c>
      <c r="B12" s="40">
        <v>32474</v>
      </c>
      <c r="C12" s="40">
        <v>26617</v>
      </c>
      <c r="D12" s="40">
        <v>19293</v>
      </c>
      <c r="E12" s="40"/>
      <c r="F12" s="19">
        <v>0.23355028947463052</v>
      </c>
      <c r="G12" s="19">
        <v>0.18909894356941395</v>
      </c>
      <c r="H12" s="19">
        <v>0.13637134738538531</v>
      </c>
    </row>
    <row r="13" spans="1:8" x14ac:dyDescent="0.25">
      <c r="A13" s="86" t="s">
        <v>377</v>
      </c>
      <c r="B13" s="22">
        <v>3119</v>
      </c>
      <c r="C13" s="22">
        <v>514</v>
      </c>
      <c r="D13" s="22">
        <v>331</v>
      </c>
      <c r="E13" s="22"/>
      <c r="F13" s="18">
        <v>2.2431586896328525E-2</v>
      </c>
      <c r="G13" s="18">
        <v>3.6516833976285371E-3</v>
      </c>
      <c r="H13" s="18">
        <v>2.3396525156565871E-3</v>
      </c>
    </row>
    <row r="14" spans="1:8" x14ac:dyDescent="0.25">
      <c r="A14" s="95" t="s">
        <v>378</v>
      </c>
      <c r="B14" s="40">
        <v>13230</v>
      </c>
      <c r="C14" s="40">
        <v>16447</v>
      </c>
      <c r="D14" s="40">
        <v>15124</v>
      </c>
      <c r="E14" s="40"/>
      <c r="F14" s="19">
        <v>9.5149052465029305E-2</v>
      </c>
      <c r="G14" s="19">
        <v>0.11684676428170535</v>
      </c>
      <c r="H14" s="19">
        <v>0.10690303518667742</v>
      </c>
    </row>
    <row r="15" spans="1:8" x14ac:dyDescent="0.25">
      <c r="A15" s="86" t="s">
        <v>379</v>
      </c>
      <c r="B15" s="22">
        <v>26859</v>
      </c>
      <c r="C15" s="22">
        <v>32926</v>
      </c>
      <c r="D15" s="22">
        <v>36174</v>
      </c>
      <c r="E15" s="22"/>
      <c r="F15" s="18">
        <v>0.19316767952821029</v>
      </c>
      <c r="G15" s="18">
        <v>0.2339208707204615</v>
      </c>
      <c r="H15" s="18">
        <v>0.25569362568387122</v>
      </c>
    </row>
    <row r="16" spans="1:8" x14ac:dyDescent="0.25">
      <c r="A16" s="96" t="s">
        <v>380</v>
      </c>
      <c r="B16" s="32">
        <v>59964</v>
      </c>
      <c r="C16" s="32">
        <v>62049</v>
      </c>
      <c r="D16" s="32">
        <v>68876</v>
      </c>
      <c r="E16" s="32"/>
      <c r="F16" s="24">
        <v>0.4312560681793664</v>
      </c>
      <c r="G16" s="24">
        <v>0.44082354696391651</v>
      </c>
      <c r="H16" s="24">
        <v>0.48684563948145948</v>
      </c>
    </row>
    <row r="17" spans="1:8" x14ac:dyDescent="0.25">
      <c r="A17" s="79"/>
      <c r="B17" s="72"/>
      <c r="C17" s="72"/>
      <c r="D17" s="72"/>
      <c r="E17" s="72"/>
      <c r="F17" s="74"/>
      <c r="G17" s="75"/>
      <c r="H17" s="75"/>
    </row>
    <row r="18" spans="1:8" x14ac:dyDescent="0.25">
      <c r="A18" s="25" t="s">
        <v>351</v>
      </c>
    </row>
    <row r="19" spans="1:8" x14ac:dyDescent="0.25">
      <c r="A19" s="13" t="s">
        <v>352</v>
      </c>
    </row>
  </sheetData>
  <mergeCells count="4">
    <mergeCell ref="B6:D6"/>
    <mergeCell ref="F6:H6"/>
    <mergeCell ref="B7:D7"/>
    <mergeCell ref="F7:H7"/>
  </mergeCells>
  <pageMargins left="0.70866141732283472" right="0.70866141732283472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07E5-4522-4945-BE05-CC25E2E67D65}">
  <sheetPr>
    <pageSetUpPr fitToPage="1"/>
  </sheetPr>
  <dimension ref="A1:J15"/>
  <sheetViews>
    <sheetView showGridLines="0" workbookViewId="0">
      <selection activeCell="H15" sqref="H15"/>
    </sheetView>
  </sheetViews>
  <sheetFormatPr defaultRowHeight="15" x14ac:dyDescent="0.25"/>
  <cols>
    <col min="1" max="1" width="11.85546875" customWidth="1"/>
    <col min="3" max="3" width="2.5703125" customWidth="1"/>
    <col min="4" max="5" width="12.7109375" customWidth="1"/>
    <col min="6" max="6" width="12.7109375" bestFit="1" customWidth="1"/>
    <col min="7" max="7" width="2.140625" customWidth="1"/>
    <col min="8" max="10" width="10.140625" customWidth="1"/>
  </cols>
  <sheetData>
    <row r="1" spans="1:10" ht="15.75" x14ac:dyDescent="0.25">
      <c r="A1" s="1" t="s">
        <v>78</v>
      </c>
    </row>
    <row r="3" spans="1:10" x14ac:dyDescent="0.25">
      <c r="A3" s="25" t="s">
        <v>390</v>
      </c>
    </row>
    <row r="4" spans="1:10" x14ac:dyDescent="0.25">
      <c r="A4" s="13" t="s">
        <v>381</v>
      </c>
    </row>
    <row r="6" spans="1:10" x14ac:dyDescent="0.25">
      <c r="A6" s="4"/>
      <c r="B6" s="4"/>
      <c r="C6" s="4"/>
      <c r="D6" s="107" t="s">
        <v>382</v>
      </c>
      <c r="E6" s="107"/>
      <c r="F6" s="107"/>
      <c r="G6" s="4"/>
      <c r="H6" s="107" t="s">
        <v>18</v>
      </c>
      <c r="I6" s="107"/>
      <c r="J6" s="107"/>
    </row>
    <row r="7" spans="1:10" x14ac:dyDescent="0.25">
      <c r="A7" s="15"/>
      <c r="B7" s="15"/>
      <c r="C7" s="15"/>
      <c r="D7" s="108" t="s">
        <v>383</v>
      </c>
      <c r="E7" s="108"/>
      <c r="F7" s="108"/>
      <c r="G7" s="15"/>
      <c r="H7" s="108" t="s">
        <v>20</v>
      </c>
      <c r="I7" s="108"/>
      <c r="J7" s="108"/>
    </row>
    <row r="8" spans="1:10" x14ac:dyDescent="0.25">
      <c r="A8" s="15"/>
      <c r="B8" s="15"/>
      <c r="C8" s="15"/>
      <c r="D8" s="69" t="s">
        <v>484</v>
      </c>
      <c r="E8" s="69" t="s">
        <v>504</v>
      </c>
      <c r="F8" s="69" t="s">
        <v>509</v>
      </c>
      <c r="G8" s="16"/>
      <c r="H8" s="69" t="s">
        <v>484</v>
      </c>
      <c r="I8" s="69" t="s">
        <v>504</v>
      </c>
      <c r="J8" s="69" t="s">
        <v>509</v>
      </c>
    </row>
    <row r="9" spans="1:10" x14ac:dyDescent="0.25">
      <c r="A9" s="6" t="s">
        <v>435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 t="s">
        <v>21</v>
      </c>
      <c r="B10" s="7"/>
      <c r="C10" s="7"/>
      <c r="D10" s="8">
        <v>330648.08499999996</v>
      </c>
      <c r="E10" s="8">
        <v>371316.96799999999</v>
      </c>
      <c r="F10" s="8">
        <v>401131.73800000001</v>
      </c>
      <c r="G10" s="7"/>
      <c r="H10" s="21">
        <v>1</v>
      </c>
      <c r="I10" s="19">
        <v>1</v>
      </c>
      <c r="J10" s="19">
        <v>1</v>
      </c>
    </row>
    <row r="11" spans="1:10" x14ac:dyDescent="0.25">
      <c r="A11" s="6" t="s">
        <v>384</v>
      </c>
      <c r="B11" s="6"/>
      <c r="C11" s="6"/>
      <c r="D11" s="9">
        <v>290598.02399999998</v>
      </c>
      <c r="E11" s="9">
        <v>334848.96899999998</v>
      </c>
      <c r="F11" s="9">
        <v>358093.90100000001</v>
      </c>
      <c r="G11" s="6"/>
      <c r="H11" s="23">
        <v>0.8788740572926651</v>
      </c>
      <c r="I11" s="18">
        <v>0.90178741575849553</v>
      </c>
      <c r="J11" s="18">
        <v>0.89270897083690748</v>
      </c>
    </row>
    <row r="12" spans="1:10" x14ac:dyDescent="0.25">
      <c r="A12" s="10" t="s">
        <v>385</v>
      </c>
      <c r="B12" s="10"/>
      <c r="C12" s="10"/>
      <c r="D12" s="11">
        <v>40050.061000000002</v>
      </c>
      <c r="E12" s="11">
        <v>36467.999000000003</v>
      </c>
      <c r="F12" s="11">
        <v>43037.837</v>
      </c>
      <c r="G12" s="10"/>
      <c r="H12" s="27">
        <v>0.12112594270733491</v>
      </c>
      <c r="I12" s="24">
        <v>9.8212584241504433E-2</v>
      </c>
      <c r="J12" s="24">
        <v>0.10729102916309255</v>
      </c>
    </row>
    <row r="13" spans="1:10" x14ac:dyDescent="0.25">
      <c r="A13" s="79"/>
      <c r="B13" s="72"/>
      <c r="C13" s="72"/>
      <c r="D13" s="72"/>
      <c r="E13" s="72"/>
      <c r="F13" s="75"/>
      <c r="G13" s="75"/>
    </row>
    <row r="14" spans="1:10" x14ac:dyDescent="0.25">
      <c r="A14" s="25" t="s">
        <v>391</v>
      </c>
    </row>
    <row r="15" spans="1:10" x14ac:dyDescent="0.25">
      <c r="A15" s="13" t="s">
        <v>392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5734-4FE5-4E6E-B17A-C231C1127927}">
  <dimension ref="A1:H20"/>
  <sheetViews>
    <sheetView showGridLines="0" workbookViewId="0">
      <selection activeCell="G19" sqref="G19"/>
    </sheetView>
  </sheetViews>
  <sheetFormatPr defaultRowHeight="15" x14ac:dyDescent="0.25"/>
  <cols>
    <col min="1" max="1" width="20.7109375" customWidth="1"/>
    <col min="2" max="4" width="10.140625" customWidth="1"/>
    <col min="5" max="5" width="1.7109375" customWidth="1"/>
    <col min="6" max="8" width="10.140625" customWidth="1"/>
  </cols>
  <sheetData>
    <row r="1" spans="1:8" ht="15.75" x14ac:dyDescent="0.25">
      <c r="A1" s="1" t="s">
        <v>78</v>
      </c>
    </row>
    <row r="3" spans="1:8" x14ac:dyDescent="0.25">
      <c r="A3" s="25" t="s">
        <v>393</v>
      </c>
    </row>
    <row r="4" spans="1:8" x14ac:dyDescent="0.25">
      <c r="A4" s="13" t="s">
        <v>394</v>
      </c>
    </row>
    <row r="6" spans="1:8" x14ac:dyDescent="0.25">
      <c r="A6" s="4"/>
      <c r="B6" s="107" t="s">
        <v>386</v>
      </c>
      <c r="C6" s="107"/>
      <c r="D6" s="107"/>
      <c r="E6" s="4"/>
      <c r="F6" s="107" t="s">
        <v>18</v>
      </c>
      <c r="G6" s="107"/>
      <c r="H6" s="107"/>
    </row>
    <row r="7" spans="1:8" x14ac:dyDescent="0.25">
      <c r="A7" s="15"/>
      <c r="B7" s="108" t="s">
        <v>387</v>
      </c>
      <c r="C7" s="108"/>
      <c r="D7" s="108"/>
      <c r="E7" s="15"/>
      <c r="F7" s="108" t="s">
        <v>20</v>
      </c>
      <c r="G7" s="108"/>
      <c r="H7" s="108"/>
    </row>
    <row r="8" spans="1:8" x14ac:dyDescent="0.25">
      <c r="A8" s="15"/>
      <c r="B8" s="69" t="s">
        <v>484</v>
      </c>
      <c r="C8" s="69" t="s">
        <v>504</v>
      </c>
      <c r="D8" s="69" t="s">
        <v>509</v>
      </c>
      <c r="E8" s="16"/>
      <c r="F8" s="69" t="s">
        <v>484</v>
      </c>
      <c r="G8" s="69" t="s">
        <v>504</v>
      </c>
      <c r="H8" s="69" t="s">
        <v>509</v>
      </c>
    </row>
    <row r="9" spans="1:8" x14ac:dyDescent="0.25">
      <c r="A9" s="6" t="s">
        <v>435</v>
      </c>
      <c r="B9" s="9"/>
      <c r="C9" s="9"/>
      <c r="D9" s="9"/>
      <c r="E9" s="6"/>
      <c r="F9" s="6"/>
      <c r="G9" s="6"/>
      <c r="H9" s="6"/>
    </row>
    <row r="10" spans="1:8" x14ac:dyDescent="0.25">
      <c r="A10" s="7" t="s">
        <v>21</v>
      </c>
      <c r="B10" s="8">
        <v>290598.02399999998</v>
      </c>
      <c r="C10" s="8">
        <v>334848.96899999998</v>
      </c>
      <c r="D10" s="8">
        <v>358093.90100000001</v>
      </c>
      <c r="E10" s="7"/>
      <c r="F10" s="101">
        <v>1</v>
      </c>
      <c r="G10" s="101">
        <v>1</v>
      </c>
      <c r="H10" s="101">
        <v>1</v>
      </c>
    </row>
    <row r="11" spans="1:8" x14ac:dyDescent="0.25">
      <c r="A11" s="6" t="s">
        <v>80</v>
      </c>
      <c r="B11" s="9">
        <v>42580.892999999996</v>
      </c>
      <c r="C11" s="9">
        <v>36278.652000000002</v>
      </c>
      <c r="D11" s="9">
        <v>33934.527000000002</v>
      </c>
      <c r="E11" s="6"/>
      <c r="F11" s="102">
        <v>0.14652850151520644</v>
      </c>
      <c r="G11" s="102">
        <v>0.10834332895915234</v>
      </c>
      <c r="H11" s="18">
        <v>9.4764325516954281E-2</v>
      </c>
    </row>
    <row r="12" spans="1:8" x14ac:dyDescent="0.25">
      <c r="A12" s="7" t="s">
        <v>79</v>
      </c>
      <c r="B12" s="8">
        <v>248017.13099999999</v>
      </c>
      <c r="C12" s="8">
        <v>298570.31699999998</v>
      </c>
      <c r="D12" s="8">
        <v>324159.37400000001</v>
      </c>
      <c r="E12" s="7"/>
      <c r="F12" s="101">
        <v>0.85347149848479364</v>
      </c>
      <c r="G12" s="101">
        <v>0.89165667104084767</v>
      </c>
      <c r="H12" s="19">
        <v>0.90523567448304576</v>
      </c>
    </row>
    <row r="13" spans="1:8" x14ac:dyDescent="0.25">
      <c r="A13" s="6"/>
      <c r="B13" s="9"/>
      <c r="C13" s="9"/>
      <c r="D13" s="9"/>
      <c r="E13" s="6"/>
      <c r="F13" s="81"/>
      <c r="G13" s="81"/>
      <c r="H13" s="29"/>
    </row>
    <row r="14" spans="1:8" x14ac:dyDescent="0.25">
      <c r="A14" s="7" t="s">
        <v>48</v>
      </c>
      <c r="B14" s="8">
        <v>88121.673999999999</v>
      </c>
      <c r="C14" s="8">
        <v>98067.657000000007</v>
      </c>
      <c r="D14" s="8">
        <v>121837.792</v>
      </c>
      <c r="E14" s="7"/>
      <c r="F14" s="103">
        <v>0.30324250931589269</v>
      </c>
      <c r="G14" s="103">
        <v>0.29287131237964187</v>
      </c>
      <c r="H14" s="103">
        <v>0.34023978531820903</v>
      </c>
    </row>
    <row r="15" spans="1:8" x14ac:dyDescent="0.25">
      <c r="A15" s="6" t="s">
        <v>35</v>
      </c>
      <c r="B15" s="9">
        <v>95821.091</v>
      </c>
      <c r="C15" s="9">
        <v>108145.842</v>
      </c>
      <c r="D15" s="9">
        <v>104880.261</v>
      </c>
      <c r="E15" s="6"/>
      <c r="F15" s="104">
        <v>0.32973758624043503</v>
      </c>
      <c r="G15" s="104">
        <v>0.32296901592072697</v>
      </c>
      <c r="H15" s="104">
        <v>0.29288480118515059</v>
      </c>
    </row>
    <row r="16" spans="1:8" x14ac:dyDescent="0.25">
      <c r="A16" s="7" t="s">
        <v>47</v>
      </c>
      <c r="B16" s="40">
        <v>76107.095000000001</v>
      </c>
      <c r="C16" s="40">
        <v>93021.671000000002</v>
      </c>
      <c r="D16" s="40">
        <v>92347.472999999998</v>
      </c>
      <c r="E16" s="7"/>
      <c r="F16" s="103">
        <v>0.26189818482729949</v>
      </c>
      <c r="G16" s="103">
        <v>0.27780187371578857</v>
      </c>
      <c r="H16" s="103">
        <v>0.25788619337585422</v>
      </c>
    </row>
    <row r="17" spans="1:8" x14ac:dyDescent="0.25">
      <c r="A17" s="82" t="s">
        <v>82</v>
      </c>
      <c r="B17" s="36">
        <v>30548.164000000001</v>
      </c>
      <c r="C17" s="36">
        <v>35613.798999999999</v>
      </c>
      <c r="D17" s="36">
        <v>39028.375</v>
      </c>
      <c r="E17" s="34"/>
      <c r="F17" s="105">
        <v>0.1051217196163729</v>
      </c>
      <c r="G17" s="105">
        <v>0.10635779798384268</v>
      </c>
      <c r="H17" s="105">
        <v>0.10898922012078614</v>
      </c>
    </row>
    <row r="18" spans="1:8" x14ac:dyDescent="0.25">
      <c r="A18" s="79"/>
      <c r="B18" s="72"/>
      <c r="C18" s="72"/>
      <c r="D18" s="72"/>
      <c r="E18" s="72"/>
      <c r="F18" s="74"/>
      <c r="G18" s="74"/>
      <c r="H18" s="75"/>
    </row>
    <row r="19" spans="1:8" x14ac:dyDescent="0.25">
      <c r="A19" s="25" t="s">
        <v>395</v>
      </c>
    </row>
    <row r="20" spans="1:8" x14ac:dyDescent="0.25">
      <c r="A20" s="13" t="s">
        <v>396</v>
      </c>
    </row>
  </sheetData>
  <mergeCells count="4">
    <mergeCell ref="B6:D6"/>
    <mergeCell ref="F6:H6"/>
    <mergeCell ref="B7:D7"/>
    <mergeCell ref="F7:H7"/>
  </mergeCells>
  <pageMargins left="0.7" right="0.7" top="0.75" bottom="0.75" header="0.3" footer="0.3"/>
  <pageSetup paperSize="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D3B0-CC8C-4338-8851-9D1B7A890F8F}">
  <dimension ref="A1:H20"/>
  <sheetViews>
    <sheetView showGridLines="0" workbookViewId="0">
      <selection activeCell="G19" sqref="G19"/>
    </sheetView>
  </sheetViews>
  <sheetFormatPr defaultRowHeight="15" x14ac:dyDescent="0.25"/>
  <cols>
    <col min="1" max="1" width="20.7109375" customWidth="1"/>
    <col min="2" max="4" width="10.140625" customWidth="1"/>
    <col min="5" max="5" width="1.7109375" customWidth="1"/>
  </cols>
  <sheetData>
    <row r="1" spans="1:8" ht="15.75" x14ac:dyDescent="0.25">
      <c r="A1" s="1" t="s">
        <v>78</v>
      </c>
    </row>
    <row r="3" spans="1:8" x14ac:dyDescent="0.25">
      <c r="A3" s="25" t="s">
        <v>397</v>
      </c>
    </row>
    <row r="4" spans="1:8" x14ac:dyDescent="0.25">
      <c r="A4" s="13" t="s">
        <v>398</v>
      </c>
    </row>
    <row r="6" spans="1:8" x14ac:dyDescent="0.25">
      <c r="A6" s="4"/>
      <c r="B6" s="107" t="s">
        <v>388</v>
      </c>
      <c r="C6" s="107"/>
      <c r="D6" s="107"/>
      <c r="E6" s="4"/>
      <c r="F6" s="107" t="s">
        <v>18</v>
      </c>
      <c r="G6" s="107"/>
      <c r="H6" s="107"/>
    </row>
    <row r="7" spans="1:8" x14ac:dyDescent="0.25">
      <c r="A7" s="15"/>
      <c r="B7" s="108" t="s">
        <v>389</v>
      </c>
      <c r="C7" s="108"/>
      <c r="D7" s="108"/>
      <c r="E7" s="15"/>
      <c r="F7" s="108" t="s">
        <v>20</v>
      </c>
      <c r="G7" s="108"/>
      <c r="H7" s="108"/>
    </row>
    <row r="8" spans="1:8" x14ac:dyDescent="0.25">
      <c r="A8" s="15"/>
      <c r="B8" s="69" t="s">
        <v>484</v>
      </c>
      <c r="C8" s="69" t="s">
        <v>504</v>
      </c>
      <c r="D8" s="69" t="s">
        <v>509</v>
      </c>
      <c r="E8" s="16"/>
      <c r="F8" s="69" t="s">
        <v>484</v>
      </c>
      <c r="G8" s="69" t="s">
        <v>504</v>
      </c>
      <c r="H8" s="69" t="s">
        <v>509</v>
      </c>
    </row>
    <row r="9" spans="1:8" x14ac:dyDescent="0.25">
      <c r="A9" s="6" t="s">
        <v>435</v>
      </c>
      <c r="B9" s="9"/>
      <c r="C9" s="9"/>
      <c r="D9" s="9"/>
      <c r="E9" s="6"/>
      <c r="F9" s="6"/>
      <c r="G9" s="6"/>
      <c r="H9" s="6"/>
    </row>
    <row r="10" spans="1:8" x14ac:dyDescent="0.25">
      <c r="A10" s="7" t="s">
        <v>21</v>
      </c>
      <c r="B10" s="8">
        <v>40050.061000000002</v>
      </c>
      <c r="C10" s="8">
        <v>36467.999000000003</v>
      </c>
      <c r="D10" s="8">
        <v>43037.837</v>
      </c>
      <c r="E10" s="7"/>
      <c r="F10" s="101">
        <v>1</v>
      </c>
      <c r="G10" s="19">
        <v>0.99999999999999989</v>
      </c>
      <c r="H10" s="19">
        <v>0.99999999999999989</v>
      </c>
    </row>
    <row r="11" spans="1:8" x14ac:dyDescent="0.25">
      <c r="A11" s="6" t="s">
        <v>80</v>
      </c>
      <c r="B11" s="9">
        <v>4990.9229999999998</v>
      </c>
      <c r="C11" s="9">
        <v>3813.694</v>
      </c>
      <c r="D11" s="9">
        <v>2749.1819999999998</v>
      </c>
      <c r="E11" s="6"/>
      <c r="F11" s="102">
        <v>0.12461711356694312</v>
      </c>
      <c r="G11" s="18">
        <v>0.10457645345443822</v>
      </c>
      <c r="H11" s="18">
        <v>6.3878256706999467E-2</v>
      </c>
    </row>
    <row r="12" spans="1:8" x14ac:dyDescent="0.25">
      <c r="A12" s="7" t="s">
        <v>79</v>
      </c>
      <c r="B12" s="8">
        <v>35059.137999999999</v>
      </c>
      <c r="C12" s="8">
        <v>32654.305</v>
      </c>
      <c r="D12" s="8">
        <v>40288.654999999999</v>
      </c>
      <c r="E12" s="7"/>
      <c r="F12" s="101">
        <v>0.87538288643305684</v>
      </c>
      <c r="G12" s="19">
        <v>0.89542354654556167</v>
      </c>
      <c r="H12" s="19">
        <v>0.93612174329300046</v>
      </c>
    </row>
    <row r="13" spans="1:8" x14ac:dyDescent="0.25">
      <c r="A13" s="6"/>
      <c r="B13" s="9"/>
      <c r="C13" s="9"/>
      <c r="D13" s="9"/>
      <c r="E13" s="6"/>
      <c r="F13" s="29"/>
      <c r="G13" s="29"/>
      <c r="H13" s="29"/>
    </row>
    <row r="14" spans="1:8" x14ac:dyDescent="0.25">
      <c r="A14" s="7" t="s">
        <v>47</v>
      </c>
      <c r="B14" s="8">
        <v>10008.199000000001</v>
      </c>
      <c r="C14" s="8">
        <v>9356.1650000000009</v>
      </c>
      <c r="D14" s="8">
        <v>17239.932000000001</v>
      </c>
      <c r="E14" s="7"/>
      <c r="F14" s="103">
        <v>0.24989222862856564</v>
      </c>
      <c r="G14" s="17">
        <v>0.2565582224568998</v>
      </c>
      <c r="H14" s="17">
        <v>0.40057617207853641</v>
      </c>
    </row>
    <row r="15" spans="1:8" x14ac:dyDescent="0.25">
      <c r="A15" s="6" t="s">
        <v>35</v>
      </c>
      <c r="B15" s="9">
        <v>14175.946</v>
      </c>
      <c r="C15" s="9">
        <v>12130.096</v>
      </c>
      <c r="D15" s="9">
        <v>10799.566000000001</v>
      </c>
      <c r="E15" s="6"/>
      <c r="F15" s="104">
        <v>0.35395566563556541</v>
      </c>
      <c r="G15" s="26">
        <v>0.33262302107664304</v>
      </c>
      <c r="H15" s="26">
        <v>0.25093189511359504</v>
      </c>
    </row>
    <row r="16" spans="1:8" x14ac:dyDescent="0.25">
      <c r="A16" s="7" t="s">
        <v>48</v>
      </c>
      <c r="B16" s="40">
        <v>11595.843999999999</v>
      </c>
      <c r="C16" s="40">
        <v>11094.383</v>
      </c>
      <c r="D16" s="40">
        <v>10222.52</v>
      </c>
      <c r="E16" s="7"/>
      <c r="F16" s="103">
        <v>0.28953374128443898</v>
      </c>
      <c r="G16" s="30">
        <v>0.30422242251350284</v>
      </c>
      <c r="H16" s="30">
        <v>0.23752401869080922</v>
      </c>
    </row>
    <row r="17" spans="1:8" x14ac:dyDescent="0.25">
      <c r="A17" s="82" t="s">
        <v>82</v>
      </c>
      <c r="B17" s="36">
        <v>4270.0720000000001</v>
      </c>
      <c r="C17" s="36">
        <v>3887.355</v>
      </c>
      <c r="D17" s="36">
        <v>4775.8190000000004</v>
      </c>
      <c r="E17" s="34"/>
      <c r="F17" s="105">
        <v>0.10661836445142993</v>
      </c>
      <c r="G17" s="38">
        <v>0.10659633395295419</v>
      </c>
      <c r="H17" s="38">
        <v>0.11096791411705938</v>
      </c>
    </row>
    <row r="18" spans="1:8" x14ac:dyDescent="0.25">
      <c r="A18" s="79"/>
      <c r="B18" s="72"/>
      <c r="C18" s="72"/>
      <c r="D18" s="72"/>
      <c r="E18" s="72"/>
      <c r="F18" s="74"/>
      <c r="G18" s="74"/>
      <c r="H18" s="75"/>
    </row>
    <row r="19" spans="1:8" x14ac:dyDescent="0.25">
      <c r="A19" s="25" t="s">
        <v>399</v>
      </c>
    </row>
    <row r="20" spans="1:8" x14ac:dyDescent="0.25">
      <c r="A20" s="13" t="s">
        <v>400</v>
      </c>
    </row>
  </sheetData>
  <mergeCells count="4">
    <mergeCell ref="B6:D6"/>
    <mergeCell ref="F6:H6"/>
    <mergeCell ref="B7:D7"/>
    <mergeCell ref="F7:H7"/>
  </mergeCells>
  <pageMargins left="0.7" right="0.7" top="0.75" bottom="0.75" header="0.3" footer="0.3"/>
  <pageSetup paperSize="9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18"/>
  <sheetViews>
    <sheetView showGridLines="0" workbookViewId="0">
      <selection activeCell="A2" sqref="A2"/>
    </sheetView>
  </sheetViews>
  <sheetFormatPr defaultRowHeight="15" x14ac:dyDescent="0.25"/>
  <cols>
    <col min="4" max="6" width="10.42578125" customWidth="1"/>
    <col min="7" max="7" width="2.42578125" customWidth="1"/>
    <col min="8" max="10" width="10.42578125" customWidth="1"/>
  </cols>
  <sheetData>
    <row r="1" spans="1:10" ht="15.75" x14ac:dyDescent="0.25">
      <c r="A1" s="1" t="s">
        <v>78</v>
      </c>
    </row>
    <row r="3" spans="1:10" x14ac:dyDescent="0.25">
      <c r="A3" s="25" t="s">
        <v>548</v>
      </c>
    </row>
    <row r="4" spans="1:10" x14ac:dyDescent="0.25">
      <c r="A4" s="13" t="s">
        <v>401</v>
      </c>
    </row>
    <row r="6" spans="1:10" x14ac:dyDescent="0.25">
      <c r="A6" s="4"/>
      <c r="B6" s="4"/>
      <c r="C6" s="4"/>
      <c r="D6" s="107" t="s">
        <v>17</v>
      </c>
      <c r="E6" s="107"/>
      <c r="F6" s="107"/>
      <c r="G6" s="4"/>
      <c r="H6" s="107" t="s">
        <v>18</v>
      </c>
      <c r="I6" s="107"/>
      <c r="J6" s="107"/>
    </row>
    <row r="7" spans="1:10" x14ac:dyDescent="0.25">
      <c r="A7" s="15"/>
      <c r="B7" s="15"/>
      <c r="C7" s="15"/>
      <c r="D7" s="108" t="s">
        <v>19</v>
      </c>
      <c r="E7" s="108"/>
      <c r="F7" s="108"/>
      <c r="G7" s="15"/>
      <c r="H7" s="108" t="s">
        <v>20</v>
      </c>
      <c r="I7" s="108"/>
      <c r="J7" s="108"/>
    </row>
    <row r="8" spans="1:10" x14ac:dyDescent="0.25">
      <c r="A8" s="15" t="s">
        <v>216</v>
      </c>
      <c r="B8" s="15"/>
      <c r="C8" s="15"/>
      <c r="D8" s="70" t="s">
        <v>484</v>
      </c>
      <c r="E8" s="70" t="s">
        <v>504</v>
      </c>
      <c r="F8" s="70" t="s">
        <v>509</v>
      </c>
      <c r="G8" s="16"/>
      <c r="H8" s="70" t="s">
        <v>484</v>
      </c>
      <c r="I8" s="70" t="s">
        <v>504</v>
      </c>
      <c r="J8" s="70" t="s">
        <v>509</v>
      </c>
    </row>
    <row r="9" spans="1:10" x14ac:dyDescent="0.25">
      <c r="A9" s="6"/>
      <c r="B9" s="6"/>
      <c r="C9" s="6"/>
      <c r="D9" s="9"/>
      <c r="E9" s="9"/>
      <c r="F9" s="9"/>
      <c r="G9" s="6"/>
      <c r="H9" s="6"/>
      <c r="I9" s="6"/>
      <c r="J9" s="6"/>
    </row>
    <row r="10" spans="1:10" x14ac:dyDescent="0.25">
      <c r="A10" s="7" t="s">
        <v>21</v>
      </c>
      <c r="B10" s="7"/>
      <c r="C10" s="7"/>
      <c r="D10" s="8">
        <v>88289</v>
      </c>
      <c r="E10" s="8">
        <v>78413</v>
      </c>
      <c r="F10" s="8">
        <v>76246</v>
      </c>
      <c r="G10" s="7"/>
      <c r="H10" s="19">
        <v>1</v>
      </c>
      <c r="I10" s="19">
        <v>1</v>
      </c>
      <c r="J10" s="19">
        <v>1</v>
      </c>
    </row>
    <row r="11" spans="1:10" x14ac:dyDescent="0.25">
      <c r="A11" s="6" t="s">
        <v>80</v>
      </c>
      <c r="B11" s="6"/>
      <c r="C11" s="6"/>
      <c r="D11" s="9">
        <v>28547</v>
      </c>
      <c r="E11" s="9">
        <v>19584</v>
      </c>
      <c r="F11" s="9">
        <v>10942</v>
      </c>
      <c r="G11" s="6"/>
      <c r="H11" s="18">
        <v>0.32333586290477861</v>
      </c>
      <c r="I11" s="18">
        <v>0.24975450499279456</v>
      </c>
      <c r="J11" s="18">
        <v>0.14350916769404296</v>
      </c>
    </row>
    <row r="12" spans="1:10" x14ac:dyDescent="0.25">
      <c r="A12" s="7" t="s">
        <v>79</v>
      </c>
      <c r="B12" s="7"/>
      <c r="C12" s="7"/>
      <c r="D12" s="8">
        <v>59742</v>
      </c>
      <c r="E12" s="8">
        <v>58829</v>
      </c>
      <c r="F12" s="8">
        <v>65304</v>
      </c>
      <c r="G12" s="7"/>
      <c r="H12" s="19">
        <v>0.67666413709522133</v>
      </c>
      <c r="I12" s="19">
        <v>0.75024549500720539</v>
      </c>
      <c r="J12" s="19">
        <v>0.85649083230595702</v>
      </c>
    </row>
    <row r="13" spans="1:10" x14ac:dyDescent="0.25">
      <c r="A13" s="6"/>
      <c r="B13" s="6"/>
      <c r="C13" s="6"/>
      <c r="D13" s="9"/>
      <c r="E13" s="9"/>
      <c r="F13" s="9"/>
      <c r="G13" s="6"/>
      <c r="H13" s="29"/>
      <c r="I13" s="29"/>
      <c r="J13" s="29"/>
    </row>
    <row r="14" spans="1:10" x14ac:dyDescent="0.25">
      <c r="A14" s="7" t="s">
        <v>24</v>
      </c>
      <c r="B14" s="7"/>
      <c r="C14" s="7"/>
      <c r="D14" s="8">
        <v>56765</v>
      </c>
      <c r="E14" s="8">
        <v>47805</v>
      </c>
      <c r="F14" s="8">
        <v>44466</v>
      </c>
      <c r="G14" s="7"/>
      <c r="H14" s="17">
        <v>0.64294532727746379</v>
      </c>
      <c r="I14" s="17">
        <v>0.60965656204966012</v>
      </c>
      <c r="J14" s="17">
        <v>0.5831912493770165</v>
      </c>
    </row>
    <row r="15" spans="1:10" x14ac:dyDescent="0.25">
      <c r="A15" s="34" t="s">
        <v>25</v>
      </c>
      <c r="B15" s="34"/>
      <c r="C15" s="34"/>
      <c r="D15" s="35">
        <v>31524</v>
      </c>
      <c r="E15" s="35">
        <v>30608</v>
      </c>
      <c r="F15" s="35">
        <v>31780</v>
      </c>
      <c r="G15" s="34"/>
      <c r="H15" s="37">
        <v>0.35705467272253621</v>
      </c>
      <c r="I15" s="37">
        <v>0.39034343795033988</v>
      </c>
      <c r="J15" s="37">
        <v>0.4168087506229835</v>
      </c>
    </row>
    <row r="16" spans="1:10" x14ac:dyDescent="0.25">
      <c r="A16" s="85"/>
      <c r="B16" s="2"/>
      <c r="C16" s="2"/>
      <c r="D16" s="72"/>
      <c r="E16" s="72"/>
      <c r="F16" s="72"/>
      <c r="G16" s="2"/>
      <c r="H16" s="74"/>
      <c r="I16" s="74"/>
      <c r="J16" s="74"/>
    </row>
    <row r="17" spans="1:1" x14ac:dyDescent="0.25">
      <c r="A17" s="25" t="s">
        <v>402</v>
      </c>
    </row>
    <row r="18" spans="1:1" x14ac:dyDescent="0.25">
      <c r="A18" s="13" t="s">
        <v>403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scale="94"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G21"/>
  <sheetViews>
    <sheetView showGridLines="0" workbookViewId="0">
      <selection activeCell="D17" sqref="D17"/>
    </sheetView>
  </sheetViews>
  <sheetFormatPr defaultRowHeight="15" x14ac:dyDescent="0.25"/>
  <cols>
    <col min="1" max="1" width="65.140625" customWidth="1"/>
    <col min="2" max="4" width="10.42578125" customWidth="1"/>
    <col min="6" max="7" width="9.140625" customWidth="1"/>
  </cols>
  <sheetData>
    <row r="1" spans="1:7" ht="15.75" x14ac:dyDescent="0.25">
      <c r="A1" s="1" t="s">
        <v>84</v>
      </c>
    </row>
    <row r="3" spans="1:7" x14ac:dyDescent="0.25">
      <c r="A3" s="25" t="s">
        <v>404</v>
      </c>
    </row>
    <row r="4" spans="1:7" x14ac:dyDescent="0.25">
      <c r="A4" s="13" t="s">
        <v>405</v>
      </c>
    </row>
    <row r="6" spans="1:7" x14ac:dyDescent="0.25">
      <c r="A6" s="4"/>
      <c r="B6" s="69" t="s">
        <v>484</v>
      </c>
      <c r="C6" s="69" t="s">
        <v>504</v>
      </c>
      <c r="D6" s="69" t="s">
        <v>509</v>
      </c>
    </row>
    <row r="7" spans="1:7" x14ac:dyDescent="0.25">
      <c r="A7" s="6" t="s">
        <v>85</v>
      </c>
      <c r="B7" s="6"/>
      <c r="C7" s="6"/>
      <c r="D7" s="6"/>
    </row>
    <row r="8" spans="1:7" x14ac:dyDescent="0.25">
      <c r="A8" s="7" t="s">
        <v>21</v>
      </c>
      <c r="B8" s="8">
        <v>34846.745165</v>
      </c>
      <c r="C8" s="8">
        <v>36477.718312999998</v>
      </c>
      <c r="D8" s="8">
        <v>37570.345726</v>
      </c>
      <c r="F8" s="71"/>
      <c r="G8" s="71"/>
    </row>
    <row r="9" spans="1:7" x14ac:dyDescent="0.25">
      <c r="A9" s="9" t="s">
        <v>86</v>
      </c>
      <c r="B9" s="9">
        <v>3922.9927240000002</v>
      </c>
      <c r="C9" s="9">
        <v>4297.6787830000003</v>
      </c>
      <c r="D9" s="9">
        <v>4603.6296920000004</v>
      </c>
      <c r="F9" s="71"/>
      <c r="G9" s="71"/>
    </row>
    <row r="10" spans="1:7" x14ac:dyDescent="0.25">
      <c r="A10" s="8" t="s">
        <v>87</v>
      </c>
      <c r="B10" s="8">
        <v>1207.143345</v>
      </c>
      <c r="C10" s="8">
        <v>1110.6270489999999</v>
      </c>
      <c r="D10" s="8">
        <v>884.79691100000002</v>
      </c>
      <c r="F10" s="71"/>
      <c r="G10" s="71"/>
    </row>
    <row r="11" spans="1:7" x14ac:dyDescent="0.25">
      <c r="A11" s="9" t="s">
        <v>88</v>
      </c>
      <c r="B11" s="9">
        <v>8142.2201210000003</v>
      </c>
      <c r="C11" s="9">
        <v>9042.0272449999993</v>
      </c>
      <c r="D11" s="9">
        <v>9319.2335839999996</v>
      </c>
      <c r="F11" s="71"/>
      <c r="G11" s="71"/>
    </row>
    <row r="12" spans="1:7" x14ac:dyDescent="0.25">
      <c r="A12" s="8" t="s">
        <v>89</v>
      </c>
      <c r="B12" s="8">
        <v>9354.7866890000005</v>
      </c>
      <c r="C12" s="8">
        <v>9830.8136570000006</v>
      </c>
      <c r="D12" s="8">
        <v>10206.68017</v>
      </c>
      <c r="F12" s="71"/>
      <c r="G12" s="71"/>
    </row>
    <row r="13" spans="1:7" x14ac:dyDescent="0.25">
      <c r="A13" s="9" t="s">
        <v>443</v>
      </c>
      <c r="B13" s="9">
        <v>7352.711292</v>
      </c>
      <c r="C13" s="9">
        <v>7606.9327469999998</v>
      </c>
      <c r="D13" s="9">
        <v>8107.88267</v>
      </c>
      <c r="F13" s="72"/>
      <c r="G13" s="72"/>
    </row>
    <row r="14" spans="1:7" x14ac:dyDescent="0.25">
      <c r="A14" s="11" t="s">
        <v>90</v>
      </c>
      <c r="B14" s="11">
        <v>4866.8909940000003</v>
      </c>
      <c r="C14" s="11">
        <v>4589.6388319999996</v>
      </c>
      <c r="D14" s="11">
        <v>4448.1226989999996</v>
      </c>
      <c r="F14" s="71"/>
      <c r="G14" s="71"/>
    </row>
    <row r="16" spans="1:7" x14ac:dyDescent="0.25">
      <c r="A16" s="25" t="s">
        <v>406</v>
      </c>
      <c r="F16" s="73"/>
      <c r="G16" s="73"/>
    </row>
    <row r="17" spans="1:7" x14ac:dyDescent="0.25">
      <c r="A17" s="13" t="s">
        <v>407</v>
      </c>
      <c r="F17" s="73"/>
      <c r="G17" s="73"/>
    </row>
    <row r="18" spans="1:7" x14ac:dyDescent="0.25">
      <c r="F18" s="73"/>
      <c r="G18" s="73"/>
    </row>
    <row r="19" spans="1:7" x14ac:dyDescent="0.25">
      <c r="F19" s="73"/>
      <c r="G19" s="73"/>
    </row>
    <row r="20" spans="1:7" x14ac:dyDescent="0.25">
      <c r="F20" s="73"/>
      <c r="G20" s="73"/>
    </row>
    <row r="21" spans="1:7" x14ac:dyDescent="0.25">
      <c r="G21" s="73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0"/>
  <sheetViews>
    <sheetView showGridLines="0" workbookViewId="0">
      <selection activeCell="C18" sqref="C18"/>
    </sheetView>
  </sheetViews>
  <sheetFormatPr defaultRowHeight="15" x14ac:dyDescent="0.25"/>
  <cols>
    <col min="1" max="1" width="63.28515625" customWidth="1"/>
    <col min="2" max="4" width="10.42578125" customWidth="1"/>
    <col min="7" max="7" width="14.28515625" customWidth="1"/>
    <col min="8" max="8" width="13.7109375" customWidth="1"/>
  </cols>
  <sheetData>
    <row r="1" spans="1:8" ht="15.75" x14ac:dyDescent="0.25">
      <c r="A1" s="1" t="s">
        <v>84</v>
      </c>
    </row>
    <row r="3" spans="1:8" x14ac:dyDescent="0.25">
      <c r="A3" s="25" t="s">
        <v>353</v>
      </c>
    </row>
    <row r="4" spans="1:8" x14ac:dyDescent="0.25">
      <c r="A4" s="13" t="s">
        <v>354</v>
      </c>
    </row>
    <row r="6" spans="1:8" x14ac:dyDescent="0.25">
      <c r="A6" s="4"/>
      <c r="B6" s="69" t="s">
        <v>484</v>
      </c>
      <c r="C6" s="69" t="s">
        <v>504</v>
      </c>
      <c r="D6" s="69" t="s">
        <v>509</v>
      </c>
    </row>
    <row r="7" spans="1:8" x14ac:dyDescent="0.25">
      <c r="A7" s="6" t="s">
        <v>85</v>
      </c>
      <c r="B7" s="6"/>
      <c r="C7" s="6"/>
      <c r="D7" s="6"/>
    </row>
    <row r="8" spans="1:8" x14ac:dyDescent="0.25">
      <c r="A8" s="7" t="s">
        <v>21</v>
      </c>
      <c r="B8" s="8">
        <v>4385.1298019999995</v>
      </c>
      <c r="C8" s="8">
        <v>4550.2326479999992</v>
      </c>
      <c r="D8" s="8">
        <v>5580.6295879999998</v>
      </c>
      <c r="F8" s="71"/>
      <c r="G8" s="71"/>
      <c r="H8" s="71"/>
    </row>
    <row r="9" spans="1:8" x14ac:dyDescent="0.25">
      <c r="A9" s="9" t="s">
        <v>86</v>
      </c>
      <c r="B9" s="9">
        <v>1847.0020079999999</v>
      </c>
      <c r="C9" s="9">
        <v>2046.3803829999999</v>
      </c>
      <c r="D9" s="9">
        <v>2131.2882540000001</v>
      </c>
      <c r="F9" s="71"/>
      <c r="G9" s="71"/>
      <c r="H9" s="71"/>
    </row>
    <row r="10" spans="1:8" x14ac:dyDescent="0.25">
      <c r="A10" s="8" t="s">
        <v>87</v>
      </c>
      <c r="B10" s="8">
        <v>35.828042000000003</v>
      </c>
      <c r="C10" s="8">
        <v>31.196093000000001</v>
      </c>
      <c r="D10" s="8">
        <v>20.050812000000001</v>
      </c>
      <c r="F10" s="71"/>
      <c r="G10" s="71"/>
      <c r="H10" s="71"/>
    </row>
    <row r="11" spans="1:8" x14ac:dyDescent="0.25">
      <c r="A11" s="9" t="s">
        <v>88</v>
      </c>
      <c r="B11" s="9">
        <v>1015.139572</v>
      </c>
      <c r="C11" s="9">
        <v>1185.1256739999999</v>
      </c>
      <c r="D11" s="9">
        <v>1196.6565000000001</v>
      </c>
      <c r="F11" s="71"/>
      <c r="G11" s="71"/>
      <c r="H11" s="71"/>
    </row>
    <row r="12" spans="1:8" x14ac:dyDescent="0.25">
      <c r="A12" s="8" t="s">
        <v>89</v>
      </c>
      <c r="B12" s="8">
        <v>956.77642300000002</v>
      </c>
      <c r="C12" s="8">
        <v>855.07529499999998</v>
      </c>
      <c r="D12" s="8">
        <v>1633.347092</v>
      </c>
      <c r="F12" s="71"/>
      <c r="G12" s="71"/>
      <c r="H12" s="71"/>
    </row>
    <row r="13" spans="1:8" x14ac:dyDescent="0.25">
      <c r="A13" s="9" t="s">
        <v>443</v>
      </c>
      <c r="B13" s="9">
        <v>335.57725099999999</v>
      </c>
      <c r="C13" s="9">
        <v>98.529441000000006</v>
      </c>
      <c r="D13" s="9">
        <v>185.882104</v>
      </c>
      <c r="F13" s="72"/>
      <c r="G13" s="72"/>
      <c r="H13" s="71"/>
    </row>
    <row r="14" spans="1:8" x14ac:dyDescent="0.25">
      <c r="A14" s="11" t="s">
        <v>91</v>
      </c>
      <c r="B14" s="11">
        <v>194.80650600000001</v>
      </c>
      <c r="C14" s="11">
        <v>333.92576200000002</v>
      </c>
      <c r="D14" s="11">
        <v>413.40482600000001</v>
      </c>
      <c r="F14" s="71"/>
      <c r="G14" s="71"/>
      <c r="H14" s="71"/>
    </row>
    <row r="16" spans="1:8" x14ac:dyDescent="0.25">
      <c r="A16" s="25" t="s">
        <v>355</v>
      </c>
    </row>
    <row r="17" spans="1:8" x14ac:dyDescent="0.25">
      <c r="A17" s="13" t="s">
        <v>356</v>
      </c>
    </row>
    <row r="20" spans="1:8" x14ac:dyDescent="0.25">
      <c r="G20" s="73"/>
      <c r="H20" s="73"/>
    </row>
    <row r="21" spans="1:8" x14ac:dyDescent="0.25">
      <c r="G21" s="73"/>
      <c r="H21" s="73"/>
    </row>
    <row r="22" spans="1:8" x14ac:dyDescent="0.25">
      <c r="G22" s="73"/>
      <c r="H22" s="73"/>
    </row>
    <row r="23" spans="1:8" x14ac:dyDescent="0.25">
      <c r="G23" s="73"/>
      <c r="H23" s="73"/>
    </row>
    <row r="24" spans="1:8" x14ac:dyDescent="0.25">
      <c r="G24" s="73"/>
      <c r="H24" s="73"/>
    </row>
    <row r="25" spans="1:8" x14ac:dyDescent="0.25">
      <c r="G25" s="73"/>
      <c r="H25" s="73"/>
    </row>
    <row r="26" spans="1:8" x14ac:dyDescent="0.25">
      <c r="G26" s="73"/>
      <c r="H26" s="73"/>
    </row>
    <row r="30" spans="1:8" ht="15.75" x14ac:dyDescent="0.25">
      <c r="F30" s="1"/>
    </row>
  </sheetData>
  <pageMargins left="0.70866141732283472" right="0.70866141732283472" top="0.74803149606299213" bottom="0.74803149606299213" header="0.31496062992125984" footer="0.31496062992125984"/>
  <pageSetup paperSize="9" scale="92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"/>
  <sheetViews>
    <sheetView showGridLines="0" workbookViewId="0">
      <selection activeCell="E16" sqref="E16"/>
    </sheetView>
  </sheetViews>
  <sheetFormatPr defaultRowHeight="15" x14ac:dyDescent="0.25"/>
  <cols>
    <col min="1" max="1" width="33.140625" customWidth="1"/>
    <col min="4" max="6" width="12.7109375" customWidth="1"/>
  </cols>
  <sheetData>
    <row r="1" spans="1:6" ht="15.75" x14ac:dyDescent="0.25">
      <c r="A1" s="1" t="s">
        <v>0</v>
      </c>
    </row>
    <row r="3" spans="1:6" x14ac:dyDescent="0.25">
      <c r="A3" s="25" t="s">
        <v>249</v>
      </c>
    </row>
    <row r="4" spans="1:6" x14ac:dyDescent="0.25">
      <c r="A4" s="13" t="s">
        <v>250</v>
      </c>
    </row>
    <row r="6" spans="1:6" x14ac:dyDescent="0.25">
      <c r="A6" s="4"/>
      <c r="B6" s="4"/>
      <c r="C6" s="4"/>
      <c r="D6" s="107" t="s">
        <v>17</v>
      </c>
      <c r="E6" s="107"/>
      <c r="F6" s="107"/>
    </row>
    <row r="7" spans="1:6" x14ac:dyDescent="0.25">
      <c r="A7" s="15"/>
      <c r="B7" s="15"/>
      <c r="C7" s="15"/>
      <c r="D7" s="108" t="s">
        <v>19</v>
      </c>
      <c r="E7" s="108"/>
      <c r="F7" s="108"/>
    </row>
    <row r="8" spans="1:6" x14ac:dyDescent="0.25">
      <c r="A8" s="15"/>
      <c r="B8" s="15"/>
      <c r="C8" s="15"/>
      <c r="D8" s="69" t="s">
        <v>484</v>
      </c>
      <c r="E8" s="69" t="s">
        <v>504</v>
      </c>
      <c r="F8" s="69" t="s">
        <v>509</v>
      </c>
    </row>
    <row r="9" spans="1:6" x14ac:dyDescent="0.25">
      <c r="A9" s="6" t="s">
        <v>10</v>
      </c>
      <c r="B9" s="6"/>
      <c r="C9" s="6"/>
      <c r="D9" s="9"/>
      <c r="E9" s="9"/>
      <c r="F9" s="9"/>
    </row>
    <row r="10" spans="1:6" x14ac:dyDescent="0.25">
      <c r="A10" s="7" t="s">
        <v>21</v>
      </c>
      <c r="B10" s="7"/>
      <c r="C10" s="7"/>
      <c r="D10" s="8">
        <v>78003.963999999993</v>
      </c>
      <c r="E10" s="8">
        <v>69589.081999999995</v>
      </c>
      <c r="F10" s="8">
        <v>55847.880999999994</v>
      </c>
    </row>
    <row r="11" spans="1:6" x14ac:dyDescent="0.25">
      <c r="A11" s="6" t="s">
        <v>29</v>
      </c>
      <c r="B11" s="6"/>
      <c r="C11" s="6"/>
      <c r="D11" s="9">
        <v>44880.866999999998</v>
      </c>
      <c r="E11" s="9">
        <v>40147.938000000002</v>
      </c>
      <c r="F11" s="9">
        <v>31668.786</v>
      </c>
    </row>
    <row r="12" spans="1:6" x14ac:dyDescent="0.25">
      <c r="A12" s="7" t="s">
        <v>30</v>
      </c>
      <c r="B12" s="7"/>
      <c r="C12" s="7"/>
      <c r="D12" s="8">
        <v>1564.2550000000001</v>
      </c>
      <c r="E12" s="8">
        <v>1390.066</v>
      </c>
      <c r="F12" s="8">
        <v>1306.653</v>
      </c>
    </row>
    <row r="13" spans="1:6" x14ac:dyDescent="0.25">
      <c r="A13" s="34" t="s">
        <v>31</v>
      </c>
      <c r="B13" s="34"/>
      <c r="C13" s="34"/>
      <c r="D13" s="35">
        <v>31558.842000000001</v>
      </c>
      <c r="E13" s="35">
        <v>28051.078000000001</v>
      </c>
      <c r="F13" s="35">
        <v>22872.441999999999</v>
      </c>
    </row>
    <row r="14" spans="1:6" x14ac:dyDescent="0.25">
      <c r="A14" s="2"/>
      <c r="B14" s="2"/>
      <c r="C14" s="2"/>
      <c r="D14" s="71"/>
      <c r="E14" s="71"/>
      <c r="F14" s="71"/>
    </row>
    <row r="15" spans="1:6" x14ac:dyDescent="0.25">
      <c r="A15" s="25" t="s">
        <v>251</v>
      </c>
    </row>
    <row r="16" spans="1:6" x14ac:dyDescent="0.25">
      <c r="A16" s="13" t="s">
        <v>252</v>
      </c>
    </row>
  </sheetData>
  <mergeCells count="2">
    <mergeCell ref="D6:F6"/>
    <mergeCell ref="D7:F7"/>
  </mergeCells>
  <pageMargins left="0.70866141732283472" right="0.70866141732283472" top="0.74803149606299213" bottom="0.74803149606299213" header="0.31496062992125984" footer="0.31496062992125984"/>
  <pageSetup paperSize="9" scale="97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7A49-D52C-4D5F-8F47-3B6662C23F67}">
  <sheetPr>
    <pageSetUpPr fitToPage="1"/>
  </sheetPr>
  <dimension ref="A1:B249"/>
  <sheetViews>
    <sheetView showGridLines="0" zoomScaleNormal="100" workbookViewId="0"/>
  </sheetViews>
  <sheetFormatPr defaultRowHeight="15" x14ac:dyDescent="0.25"/>
  <cols>
    <col min="1" max="1" width="47.85546875" customWidth="1"/>
    <col min="2" max="2" width="54.7109375" customWidth="1"/>
  </cols>
  <sheetData>
    <row r="1" spans="1:2" x14ac:dyDescent="0.25">
      <c r="A1" s="64" t="s">
        <v>92</v>
      </c>
      <c r="B1" s="64" t="s">
        <v>93</v>
      </c>
    </row>
    <row r="2" spans="1:2" x14ac:dyDescent="0.25">
      <c r="A2" s="117" t="s">
        <v>227</v>
      </c>
      <c r="B2" s="93" t="s">
        <v>177</v>
      </c>
    </row>
    <row r="3" spans="1:2" x14ac:dyDescent="0.25">
      <c r="A3" s="117"/>
      <c r="B3" s="65" t="s">
        <v>155</v>
      </c>
    </row>
    <row r="4" spans="1:2" x14ac:dyDescent="0.25">
      <c r="A4" s="117" t="s">
        <v>510</v>
      </c>
      <c r="B4" s="93" t="s">
        <v>179</v>
      </c>
    </row>
    <row r="5" spans="1:2" x14ac:dyDescent="0.25">
      <c r="A5" s="117"/>
      <c r="B5" s="66" t="s">
        <v>105</v>
      </c>
    </row>
    <row r="6" spans="1:2" x14ac:dyDescent="0.25">
      <c r="A6" s="117" t="s">
        <v>359</v>
      </c>
      <c r="B6" s="93" t="s">
        <v>360</v>
      </c>
    </row>
    <row r="7" spans="1:2" ht="21.75" customHeight="1" x14ac:dyDescent="0.25">
      <c r="A7" s="117"/>
      <c r="B7" s="67" t="s">
        <v>361</v>
      </c>
    </row>
    <row r="8" spans="1:2" x14ac:dyDescent="0.25">
      <c r="A8" s="117" t="s">
        <v>228</v>
      </c>
      <c r="B8" s="93" t="s">
        <v>362</v>
      </c>
    </row>
    <row r="9" spans="1:2" x14ac:dyDescent="0.25">
      <c r="A9" s="117"/>
      <c r="B9" s="66" t="s">
        <v>229</v>
      </c>
    </row>
    <row r="10" spans="1:2" x14ac:dyDescent="0.25">
      <c r="A10" s="117" t="s">
        <v>505</v>
      </c>
      <c r="B10" s="93" t="s">
        <v>360</v>
      </c>
    </row>
    <row r="11" spans="1:2" ht="22.5" x14ac:dyDescent="0.25">
      <c r="A11" s="117"/>
      <c r="B11" s="67" t="s">
        <v>361</v>
      </c>
    </row>
    <row r="12" spans="1:2" x14ac:dyDescent="0.25">
      <c r="A12" s="117" t="s">
        <v>230</v>
      </c>
      <c r="B12" s="93" t="s">
        <v>231</v>
      </c>
    </row>
    <row r="13" spans="1:2" x14ac:dyDescent="0.25">
      <c r="A13" s="117"/>
      <c r="B13" s="66" t="s">
        <v>232</v>
      </c>
    </row>
    <row r="14" spans="1:2" x14ac:dyDescent="0.25">
      <c r="A14" s="117" t="s">
        <v>94</v>
      </c>
      <c r="B14" s="93" t="s">
        <v>180</v>
      </c>
    </row>
    <row r="15" spans="1:2" x14ac:dyDescent="0.25">
      <c r="A15" s="117"/>
      <c r="B15" s="65" t="s">
        <v>106</v>
      </c>
    </row>
    <row r="16" spans="1:2" x14ac:dyDescent="0.25">
      <c r="A16" s="117" t="s">
        <v>119</v>
      </c>
      <c r="B16" s="93" t="s">
        <v>177</v>
      </c>
    </row>
    <row r="17" spans="1:2" x14ac:dyDescent="0.25">
      <c r="A17" s="117"/>
      <c r="B17" s="65" t="s">
        <v>155</v>
      </c>
    </row>
    <row r="18" spans="1:2" x14ac:dyDescent="0.25">
      <c r="A18" s="117" t="s">
        <v>120</v>
      </c>
      <c r="B18" s="93" t="s">
        <v>181</v>
      </c>
    </row>
    <row r="19" spans="1:2" x14ac:dyDescent="0.25">
      <c r="A19" s="117"/>
      <c r="B19" s="65" t="s">
        <v>156</v>
      </c>
    </row>
    <row r="20" spans="1:2" x14ac:dyDescent="0.25">
      <c r="A20" s="117" t="s">
        <v>444</v>
      </c>
      <c r="B20" s="93" t="s">
        <v>181</v>
      </c>
    </row>
    <row r="21" spans="1:2" x14ac:dyDescent="0.25">
      <c r="A21" s="117"/>
      <c r="B21" s="65" t="s">
        <v>156</v>
      </c>
    </row>
    <row r="22" spans="1:2" x14ac:dyDescent="0.25">
      <c r="A22" s="117" t="s">
        <v>121</v>
      </c>
      <c r="B22" s="93" t="s">
        <v>182</v>
      </c>
    </row>
    <row r="23" spans="1:2" x14ac:dyDescent="0.25">
      <c r="A23" s="117"/>
      <c r="B23" s="65" t="s">
        <v>157</v>
      </c>
    </row>
    <row r="24" spans="1:2" ht="27.75" customHeight="1" x14ac:dyDescent="0.25">
      <c r="A24" s="117" t="s">
        <v>122</v>
      </c>
      <c r="B24" s="94" t="s">
        <v>183</v>
      </c>
    </row>
    <row r="25" spans="1:2" ht="23.25" customHeight="1" x14ac:dyDescent="0.25">
      <c r="A25" s="117"/>
      <c r="B25" s="67" t="s">
        <v>158</v>
      </c>
    </row>
    <row r="26" spans="1:2" x14ac:dyDescent="0.25">
      <c r="A26" s="117" t="s">
        <v>123</v>
      </c>
      <c r="B26" s="93" t="s">
        <v>179</v>
      </c>
    </row>
    <row r="27" spans="1:2" x14ac:dyDescent="0.25">
      <c r="A27" s="117"/>
      <c r="B27" s="65" t="s">
        <v>159</v>
      </c>
    </row>
    <row r="28" spans="1:2" x14ac:dyDescent="0.25">
      <c r="A28" s="117" t="s">
        <v>408</v>
      </c>
      <c r="B28" s="93" t="s">
        <v>511</v>
      </c>
    </row>
    <row r="29" spans="1:2" ht="25.5" customHeight="1" x14ac:dyDescent="0.25">
      <c r="A29" s="117"/>
      <c r="B29" s="67" t="s">
        <v>169</v>
      </c>
    </row>
    <row r="30" spans="1:2" x14ac:dyDescent="0.25">
      <c r="A30" s="117" t="s">
        <v>512</v>
      </c>
      <c r="B30" s="93" t="s">
        <v>428</v>
      </c>
    </row>
    <row r="31" spans="1:2" x14ac:dyDescent="0.25">
      <c r="A31" s="117"/>
      <c r="B31" s="67" t="s">
        <v>513</v>
      </c>
    </row>
    <row r="32" spans="1:2" x14ac:dyDescent="0.25">
      <c r="A32" s="117" t="s">
        <v>124</v>
      </c>
      <c r="B32" s="93" t="s">
        <v>179</v>
      </c>
    </row>
    <row r="33" spans="1:2" x14ac:dyDescent="0.25">
      <c r="A33" s="117"/>
      <c r="B33" s="65" t="s">
        <v>159</v>
      </c>
    </row>
    <row r="34" spans="1:2" ht="16.5" customHeight="1" x14ac:dyDescent="0.25">
      <c r="A34" s="117" t="s">
        <v>445</v>
      </c>
      <c r="B34" s="93" t="s">
        <v>194</v>
      </c>
    </row>
    <row r="35" spans="1:2" ht="14.25" customHeight="1" x14ac:dyDescent="0.25">
      <c r="A35" s="117"/>
      <c r="B35" s="65" t="s">
        <v>446</v>
      </c>
    </row>
    <row r="36" spans="1:2" ht="22.5" x14ac:dyDescent="0.25">
      <c r="A36" s="118" t="s">
        <v>409</v>
      </c>
      <c r="B36" s="90" t="s">
        <v>514</v>
      </c>
    </row>
    <row r="37" spans="1:2" ht="33.75" x14ac:dyDescent="0.25">
      <c r="A37" s="118"/>
      <c r="B37" s="67" t="s">
        <v>410</v>
      </c>
    </row>
    <row r="38" spans="1:2" x14ac:dyDescent="0.25">
      <c r="A38" s="117" t="s">
        <v>233</v>
      </c>
      <c r="B38" s="93" t="s">
        <v>181</v>
      </c>
    </row>
    <row r="39" spans="1:2" x14ac:dyDescent="0.25">
      <c r="A39" s="117"/>
      <c r="B39" s="65" t="s">
        <v>234</v>
      </c>
    </row>
    <row r="40" spans="1:2" x14ac:dyDescent="0.25">
      <c r="A40" s="117" t="s">
        <v>125</v>
      </c>
      <c r="B40" s="93" t="s">
        <v>178</v>
      </c>
    </row>
    <row r="41" spans="1:2" x14ac:dyDescent="0.25">
      <c r="A41" s="117"/>
      <c r="B41" s="66" t="s">
        <v>160</v>
      </c>
    </row>
    <row r="42" spans="1:2" x14ac:dyDescent="0.25">
      <c r="A42" s="117" t="s">
        <v>411</v>
      </c>
      <c r="B42" s="93" t="s">
        <v>412</v>
      </c>
    </row>
    <row r="43" spans="1:2" x14ac:dyDescent="0.25">
      <c r="A43" s="117"/>
      <c r="B43" s="66" t="s">
        <v>413</v>
      </c>
    </row>
    <row r="44" spans="1:2" x14ac:dyDescent="0.25">
      <c r="A44" s="117" t="s">
        <v>414</v>
      </c>
      <c r="B44" s="93" t="s">
        <v>181</v>
      </c>
    </row>
    <row r="45" spans="1:2" x14ac:dyDescent="0.25">
      <c r="A45" s="117"/>
      <c r="B45" s="66" t="s">
        <v>234</v>
      </c>
    </row>
    <row r="46" spans="1:2" x14ac:dyDescent="0.25">
      <c r="A46" s="93" t="s">
        <v>126</v>
      </c>
      <c r="B46" s="93" t="s">
        <v>515</v>
      </c>
    </row>
    <row r="47" spans="1:2" x14ac:dyDescent="0.25">
      <c r="A47" s="117" t="s">
        <v>447</v>
      </c>
      <c r="B47" s="93" t="s">
        <v>181</v>
      </c>
    </row>
    <row r="48" spans="1:2" x14ac:dyDescent="0.25">
      <c r="A48" s="117"/>
      <c r="B48" s="65" t="s">
        <v>448</v>
      </c>
    </row>
    <row r="49" spans="1:2" x14ac:dyDescent="0.25">
      <c r="A49" s="117" t="s">
        <v>127</v>
      </c>
      <c r="B49" s="93" t="s">
        <v>181</v>
      </c>
    </row>
    <row r="50" spans="1:2" x14ac:dyDescent="0.25">
      <c r="A50" s="117"/>
      <c r="B50" s="65" t="s">
        <v>162</v>
      </c>
    </row>
    <row r="51" spans="1:2" x14ac:dyDescent="0.25">
      <c r="A51" s="117" t="s">
        <v>128</v>
      </c>
      <c r="B51" s="93" t="s">
        <v>186</v>
      </c>
    </row>
    <row r="52" spans="1:2" x14ac:dyDescent="0.25">
      <c r="A52" s="117"/>
      <c r="B52" s="65" t="s">
        <v>106</v>
      </c>
    </row>
    <row r="53" spans="1:2" x14ac:dyDescent="0.25">
      <c r="A53" s="117" t="s">
        <v>129</v>
      </c>
      <c r="B53" s="93" t="s">
        <v>187</v>
      </c>
    </row>
    <row r="54" spans="1:2" x14ac:dyDescent="0.25">
      <c r="A54" s="117"/>
      <c r="B54" s="65" t="s">
        <v>163</v>
      </c>
    </row>
    <row r="55" spans="1:2" x14ac:dyDescent="0.25">
      <c r="A55" s="117" t="s">
        <v>516</v>
      </c>
      <c r="B55" s="93" t="s">
        <v>181</v>
      </c>
    </row>
    <row r="56" spans="1:2" x14ac:dyDescent="0.25">
      <c r="A56" s="117"/>
      <c r="B56" s="65" t="s">
        <v>234</v>
      </c>
    </row>
    <row r="57" spans="1:2" x14ac:dyDescent="0.25">
      <c r="A57" s="117" t="s">
        <v>517</v>
      </c>
      <c r="B57" s="93" t="s">
        <v>194</v>
      </c>
    </row>
    <row r="58" spans="1:2" x14ac:dyDescent="0.25">
      <c r="A58" s="117"/>
      <c r="B58" s="65" t="s">
        <v>202</v>
      </c>
    </row>
    <row r="59" spans="1:2" x14ac:dyDescent="0.25">
      <c r="A59" s="117" t="s">
        <v>415</v>
      </c>
      <c r="B59" s="93" t="s">
        <v>181</v>
      </c>
    </row>
    <row r="60" spans="1:2" x14ac:dyDescent="0.25">
      <c r="A60" s="117"/>
      <c r="B60" s="65" t="s">
        <v>234</v>
      </c>
    </row>
    <row r="61" spans="1:2" x14ac:dyDescent="0.25">
      <c r="A61" s="93" t="s">
        <v>221</v>
      </c>
      <c r="B61" s="93" t="s">
        <v>222</v>
      </c>
    </row>
    <row r="62" spans="1:2" x14ac:dyDescent="0.25">
      <c r="A62" s="117" t="s">
        <v>130</v>
      </c>
      <c r="B62" s="93" t="s">
        <v>188</v>
      </c>
    </row>
    <row r="63" spans="1:2" x14ac:dyDescent="0.25">
      <c r="A63" s="117"/>
      <c r="B63" s="65" t="s">
        <v>164</v>
      </c>
    </row>
    <row r="64" spans="1:2" x14ac:dyDescent="0.25">
      <c r="A64" s="117" t="s">
        <v>236</v>
      </c>
      <c r="B64" s="93" t="s">
        <v>181</v>
      </c>
    </row>
    <row r="65" spans="1:2" x14ac:dyDescent="0.25">
      <c r="A65" s="117"/>
      <c r="B65" s="65" t="s">
        <v>234</v>
      </c>
    </row>
    <row r="66" spans="1:2" x14ac:dyDescent="0.25">
      <c r="A66" s="117" t="s">
        <v>95</v>
      </c>
      <c r="B66" s="93" t="s">
        <v>190</v>
      </c>
    </row>
    <row r="67" spans="1:2" x14ac:dyDescent="0.25">
      <c r="A67" s="117"/>
      <c r="B67" s="65" t="s">
        <v>108</v>
      </c>
    </row>
    <row r="68" spans="1:2" x14ac:dyDescent="0.25">
      <c r="A68" s="117" t="s">
        <v>518</v>
      </c>
      <c r="B68" s="93" t="s">
        <v>181</v>
      </c>
    </row>
    <row r="69" spans="1:2" x14ac:dyDescent="0.25">
      <c r="A69" s="117"/>
      <c r="B69" s="65" t="s">
        <v>156</v>
      </c>
    </row>
    <row r="70" spans="1:2" x14ac:dyDescent="0.25">
      <c r="A70" s="117" t="s">
        <v>519</v>
      </c>
      <c r="B70" s="93" t="s">
        <v>179</v>
      </c>
    </row>
    <row r="71" spans="1:2" x14ac:dyDescent="0.25">
      <c r="A71" s="117"/>
      <c r="B71" s="65" t="s">
        <v>105</v>
      </c>
    </row>
    <row r="72" spans="1:2" x14ac:dyDescent="0.25">
      <c r="A72" s="117" t="s">
        <v>520</v>
      </c>
      <c r="B72" s="93" t="s">
        <v>181</v>
      </c>
    </row>
    <row r="73" spans="1:2" x14ac:dyDescent="0.25">
      <c r="A73" s="117"/>
      <c r="B73" s="65" t="s">
        <v>156</v>
      </c>
    </row>
    <row r="74" spans="1:2" x14ac:dyDescent="0.25">
      <c r="A74" s="117" t="s">
        <v>132</v>
      </c>
      <c r="B74" s="93" t="s">
        <v>192</v>
      </c>
    </row>
    <row r="75" spans="1:2" x14ac:dyDescent="0.25">
      <c r="A75" s="117"/>
      <c r="B75" s="66" t="s">
        <v>166</v>
      </c>
    </row>
    <row r="76" spans="1:2" x14ac:dyDescent="0.25">
      <c r="A76" s="117" t="s">
        <v>133</v>
      </c>
      <c r="B76" s="93" t="s">
        <v>179</v>
      </c>
    </row>
    <row r="77" spans="1:2" x14ac:dyDescent="0.25">
      <c r="A77" s="117"/>
      <c r="B77" s="65" t="s">
        <v>105</v>
      </c>
    </row>
    <row r="78" spans="1:2" x14ac:dyDescent="0.25">
      <c r="A78" s="117" t="s">
        <v>131</v>
      </c>
      <c r="B78" s="93" t="s">
        <v>191</v>
      </c>
    </row>
    <row r="79" spans="1:2" x14ac:dyDescent="0.25">
      <c r="A79" s="117"/>
      <c r="B79" s="66" t="s">
        <v>165</v>
      </c>
    </row>
    <row r="80" spans="1:2" x14ac:dyDescent="0.25">
      <c r="A80" s="117" t="s">
        <v>521</v>
      </c>
      <c r="B80" s="93" t="s">
        <v>522</v>
      </c>
    </row>
    <row r="81" spans="1:2" x14ac:dyDescent="0.25">
      <c r="A81" s="117"/>
      <c r="B81" s="65" t="s">
        <v>523</v>
      </c>
    </row>
    <row r="82" spans="1:2" x14ac:dyDescent="0.25">
      <c r="A82" s="117" t="s">
        <v>96</v>
      </c>
      <c r="B82" s="93" t="s">
        <v>193</v>
      </c>
    </row>
    <row r="83" spans="1:2" x14ac:dyDescent="0.25">
      <c r="A83" s="117"/>
      <c r="B83" s="65" t="s">
        <v>109</v>
      </c>
    </row>
    <row r="84" spans="1:2" ht="12.75" customHeight="1" x14ac:dyDescent="0.25">
      <c r="A84" s="117" t="s">
        <v>449</v>
      </c>
      <c r="B84" s="93" t="s">
        <v>450</v>
      </c>
    </row>
    <row r="85" spans="1:2" ht="12.75" customHeight="1" x14ac:dyDescent="0.25">
      <c r="A85" s="117"/>
      <c r="B85" s="65" t="s">
        <v>451</v>
      </c>
    </row>
    <row r="86" spans="1:2" x14ac:dyDescent="0.25">
      <c r="A86" s="117" t="s">
        <v>134</v>
      </c>
      <c r="B86" s="93" t="s">
        <v>177</v>
      </c>
    </row>
    <row r="87" spans="1:2" x14ac:dyDescent="0.25">
      <c r="A87" s="117"/>
      <c r="B87" s="65" t="s">
        <v>155</v>
      </c>
    </row>
    <row r="88" spans="1:2" ht="13.5" customHeight="1" x14ac:dyDescent="0.25">
      <c r="A88" s="117" t="s">
        <v>524</v>
      </c>
      <c r="B88" s="93" t="s">
        <v>190</v>
      </c>
    </row>
    <row r="89" spans="1:2" ht="14.25" customHeight="1" x14ac:dyDescent="0.25">
      <c r="A89" s="117"/>
      <c r="B89" s="65" t="s">
        <v>108</v>
      </c>
    </row>
    <row r="90" spans="1:2" x14ac:dyDescent="0.25">
      <c r="A90" s="117" t="s">
        <v>525</v>
      </c>
      <c r="B90" s="94" t="s">
        <v>181</v>
      </c>
    </row>
    <row r="91" spans="1:2" x14ac:dyDescent="0.25">
      <c r="A91" s="117"/>
      <c r="B91" s="106" t="s">
        <v>156</v>
      </c>
    </row>
    <row r="92" spans="1:2" ht="33.75" x14ac:dyDescent="0.25">
      <c r="A92" s="117" t="s">
        <v>416</v>
      </c>
      <c r="B92" s="90" t="s">
        <v>365</v>
      </c>
    </row>
    <row r="93" spans="1:2" ht="45" x14ac:dyDescent="0.25">
      <c r="A93" s="117"/>
      <c r="B93" s="67" t="s">
        <v>417</v>
      </c>
    </row>
    <row r="94" spans="1:2" x14ac:dyDescent="0.25">
      <c r="A94" s="117" t="s">
        <v>135</v>
      </c>
      <c r="B94" s="93" t="s">
        <v>195</v>
      </c>
    </row>
    <row r="95" spans="1:2" x14ac:dyDescent="0.25">
      <c r="A95" s="117"/>
      <c r="B95" s="65" t="s">
        <v>164</v>
      </c>
    </row>
    <row r="96" spans="1:2" x14ac:dyDescent="0.25">
      <c r="A96" s="117" t="s">
        <v>363</v>
      </c>
      <c r="B96" s="93" t="s">
        <v>194</v>
      </c>
    </row>
    <row r="97" spans="1:2" x14ac:dyDescent="0.25">
      <c r="A97" s="117"/>
      <c r="B97" s="65" t="s">
        <v>202</v>
      </c>
    </row>
    <row r="98" spans="1:2" x14ac:dyDescent="0.25">
      <c r="A98" s="117" t="s">
        <v>237</v>
      </c>
      <c r="B98" s="93" t="s">
        <v>177</v>
      </c>
    </row>
    <row r="99" spans="1:2" x14ac:dyDescent="0.25">
      <c r="A99" s="117"/>
      <c r="B99" s="65" t="s">
        <v>155</v>
      </c>
    </row>
    <row r="100" spans="1:2" x14ac:dyDescent="0.25">
      <c r="A100" s="117" t="s">
        <v>238</v>
      </c>
      <c r="B100" s="93" t="s">
        <v>181</v>
      </c>
    </row>
    <row r="101" spans="1:2" x14ac:dyDescent="0.25">
      <c r="A101" s="117"/>
      <c r="B101" s="65" t="s">
        <v>156</v>
      </c>
    </row>
    <row r="102" spans="1:2" x14ac:dyDescent="0.25">
      <c r="A102" s="117" t="s">
        <v>418</v>
      </c>
      <c r="B102" s="93" t="s">
        <v>181</v>
      </c>
    </row>
    <row r="103" spans="1:2" x14ac:dyDescent="0.25">
      <c r="A103" s="117"/>
      <c r="B103" s="65" t="s">
        <v>156</v>
      </c>
    </row>
    <row r="104" spans="1:2" x14ac:dyDescent="0.25">
      <c r="A104" s="117" t="s">
        <v>97</v>
      </c>
      <c r="B104" s="93" t="s">
        <v>184</v>
      </c>
    </row>
    <row r="105" spans="1:2" x14ac:dyDescent="0.25">
      <c r="A105" s="117"/>
      <c r="B105" s="65" t="s">
        <v>110</v>
      </c>
    </row>
    <row r="106" spans="1:2" x14ac:dyDescent="0.25">
      <c r="A106" s="117" t="s">
        <v>98</v>
      </c>
      <c r="B106" s="93" t="s">
        <v>190</v>
      </c>
    </row>
    <row r="107" spans="1:2" x14ac:dyDescent="0.25">
      <c r="A107" s="117"/>
      <c r="B107" s="66" t="s">
        <v>108</v>
      </c>
    </row>
    <row r="108" spans="1:2" x14ac:dyDescent="0.25">
      <c r="A108" s="117" t="s">
        <v>452</v>
      </c>
      <c r="B108" s="83" t="s">
        <v>181</v>
      </c>
    </row>
    <row r="109" spans="1:2" x14ac:dyDescent="0.25">
      <c r="A109" s="117"/>
      <c r="B109" s="66" t="s">
        <v>453</v>
      </c>
    </row>
    <row r="110" spans="1:2" x14ac:dyDescent="0.25">
      <c r="A110" s="117" t="s">
        <v>364</v>
      </c>
      <c r="B110" s="93" t="s">
        <v>181</v>
      </c>
    </row>
    <row r="111" spans="1:2" x14ac:dyDescent="0.25">
      <c r="A111" s="117"/>
      <c r="B111" s="66" t="s">
        <v>234</v>
      </c>
    </row>
    <row r="112" spans="1:2" x14ac:dyDescent="0.25">
      <c r="A112" s="117" t="s">
        <v>136</v>
      </c>
      <c r="B112" s="93" t="s">
        <v>192</v>
      </c>
    </row>
    <row r="113" spans="1:2" ht="16.5" customHeight="1" x14ac:dyDescent="0.25">
      <c r="A113" s="117"/>
      <c r="B113" s="66" t="s">
        <v>166</v>
      </c>
    </row>
    <row r="114" spans="1:2" ht="15.75" customHeight="1" x14ac:dyDescent="0.25">
      <c r="A114" s="117" t="s">
        <v>526</v>
      </c>
      <c r="B114" s="93" t="s">
        <v>527</v>
      </c>
    </row>
    <row r="115" spans="1:2" ht="17.25" customHeight="1" x14ac:dyDescent="0.25">
      <c r="A115" s="117"/>
      <c r="B115" s="66" t="s">
        <v>110</v>
      </c>
    </row>
    <row r="116" spans="1:2" ht="17.25" customHeight="1" x14ac:dyDescent="0.25">
      <c r="A116" s="93" t="s">
        <v>137</v>
      </c>
      <c r="B116" s="93" t="s">
        <v>196</v>
      </c>
    </row>
    <row r="117" spans="1:2" x14ac:dyDescent="0.25">
      <c r="A117" s="117" t="s">
        <v>138</v>
      </c>
      <c r="B117" s="93" t="s">
        <v>197</v>
      </c>
    </row>
    <row r="118" spans="1:2" x14ac:dyDescent="0.25">
      <c r="A118" s="117"/>
      <c r="B118" s="66" t="s">
        <v>113</v>
      </c>
    </row>
    <row r="119" spans="1:2" ht="14.25" customHeight="1" x14ac:dyDescent="0.25">
      <c r="A119" s="117" t="s">
        <v>139</v>
      </c>
      <c r="B119" s="94" t="s">
        <v>198</v>
      </c>
    </row>
    <row r="120" spans="1:2" ht="22.5" x14ac:dyDescent="0.25">
      <c r="A120" s="117"/>
      <c r="B120" s="67" t="s">
        <v>167</v>
      </c>
    </row>
    <row r="121" spans="1:2" x14ac:dyDescent="0.25">
      <c r="A121" s="117" t="s">
        <v>454</v>
      </c>
      <c r="B121" s="94" t="s">
        <v>181</v>
      </c>
    </row>
    <row r="122" spans="1:2" x14ac:dyDescent="0.25">
      <c r="A122" s="117"/>
      <c r="B122" s="67" t="s">
        <v>156</v>
      </c>
    </row>
    <row r="123" spans="1:2" x14ac:dyDescent="0.25">
      <c r="A123" s="117" t="s">
        <v>239</v>
      </c>
      <c r="B123" s="93" t="s">
        <v>199</v>
      </c>
    </row>
    <row r="124" spans="1:2" x14ac:dyDescent="0.25">
      <c r="A124" s="117"/>
      <c r="B124" s="93" t="s">
        <v>168</v>
      </c>
    </row>
    <row r="125" spans="1:2" x14ac:dyDescent="0.25">
      <c r="A125" s="117" t="s">
        <v>140</v>
      </c>
      <c r="B125" s="93" t="s">
        <v>190</v>
      </c>
    </row>
    <row r="126" spans="1:2" x14ac:dyDescent="0.25">
      <c r="A126" s="117"/>
      <c r="B126" s="65" t="s">
        <v>108</v>
      </c>
    </row>
    <row r="127" spans="1:2" x14ac:dyDescent="0.25">
      <c r="A127" s="117" t="s">
        <v>141</v>
      </c>
      <c r="B127" s="93" t="s">
        <v>200</v>
      </c>
    </row>
    <row r="128" spans="1:2" x14ac:dyDescent="0.25">
      <c r="A128" s="117"/>
      <c r="B128" s="65" t="s">
        <v>201</v>
      </c>
    </row>
    <row r="129" spans="1:2" x14ac:dyDescent="0.25">
      <c r="A129" s="117" t="s">
        <v>493</v>
      </c>
      <c r="B129" s="93" t="s">
        <v>494</v>
      </c>
    </row>
    <row r="130" spans="1:2" x14ac:dyDescent="0.25">
      <c r="A130" s="117"/>
      <c r="B130" s="65" t="s">
        <v>495</v>
      </c>
    </row>
    <row r="131" spans="1:2" x14ac:dyDescent="0.25">
      <c r="A131" s="117" t="s">
        <v>240</v>
      </c>
      <c r="B131" s="93" t="s">
        <v>181</v>
      </c>
    </row>
    <row r="132" spans="1:2" x14ac:dyDescent="0.25">
      <c r="A132" s="117"/>
      <c r="B132" s="65" t="s">
        <v>234</v>
      </c>
    </row>
    <row r="133" spans="1:2" x14ac:dyDescent="0.25">
      <c r="A133" s="117" t="s">
        <v>528</v>
      </c>
      <c r="B133" s="93" t="s">
        <v>194</v>
      </c>
    </row>
    <row r="134" spans="1:2" x14ac:dyDescent="0.25">
      <c r="A134" s="117"/>
      <c r="B134" s="65" t="s">
        <v>202</v>
      </c>
    </row>
    <row r="135" spans="1:2" x14ac:dyDescent="0.25">
      <c r="A135" s="117" t="s">
        <v>142</v>
      </c>
      <c r="B135" s="93" t="s">
        <v>181</v>
      </c>
    </row>
    <row r="136" spans="1:2" x14ac:dyDescent="0.25">
      <c r="A136" s="117"/>
      <c r="B136" s="65" t="s">
        <v>162</v>
      </c>
    </row>
    <row r="137" spans="1:2" x14ac:dyDescent="0.25">
      <c r="A137" s="117" t="s">
        <v>143</v>
      </c>
      <c r="B137" s="93" t="s">
        <v>203</v>
      </c>
    </row>
    <row r="138" spans="1:2" x14ac:dyDescent="0.25">
      <c r="A138" s="117"/>
      <c r="B138" s="66" t="s">
        <v>164</v>
      </c>
    </row>
    <row r="139" spans="1:2" x14ac:dyDescent="0.25">
      <c r="A139" s="117" t="s">
        <v>241</v>
      </c>
      <c r="B139" s="93" t="s">
        <v>181</v>
      </c>
    </row>
    <row r="140" spans="1:2" x14ac:dyDescent="0.25">
      <c r="A140" s="117"/>
      <c r="B140" s="66" t="s">
        <v>156</v>
      </c>
    </row>
    <row r="141" spans="1:2" x14ac:dyDescent="0.25">
      <c r="A141" s="117" t="s">
        <v>529</v>
      </c>
      <c r="B141" s="93" t="s">
        <v>180</v>
      </c>
    </row>
    <row r="142" spans="1:2" x14ac:dyDescent="0.25">
      <c r="A142" s="117"/>
      <c r="B142" s="65" t="s">
        <v>106</v>
      </c>
    </row>
    <row r="143" spans="1:2" ht="17.25" customHeight="1" x14ac:dyDescent="0.25">
      <c r="A143" s="117" t="s">
        <v>455</v>
      </c>
      <c r="B143" s="93" t="s">
        <v>181</v>
      </c>
    </row>
    <row r="144" spans="1:2" ht="20.25" customHeight="1" x14ac:dyDescent="0.25">
      <c r="A144" s="117"/>
      <c r="B144" s="66" t="s">
        <v>156</v>
      </c>
    </row>
    <row r="145" spans="1:2" x14ac:dyDescent="0.25">
      <c r="A145" s="117" t="s">
        <v>366</v>
      </c>
      <c r="B145" s="93" t="s">
        <v>181</v>
      </c>
    </row>
    <row r="146" spans="1:2" x14ac:dyDescent="0.25">
      <c r="A146" s="117"/>
      <c r="B146" s="66" t="s">
        <v>156</v>
      </c>
    </row>
    <row r="147" spans="1:2" x14ac:dyDescent="0.25">
      <c r="A147" s="117" t="s">
        <v>506</v>
      </c>
      <c r="B147" s="90" t="s">
        <v>179</v>
      </c>
    </row>
    <row r="148" spans="1:2" x14ac:dyDescent="0.25">
      <c r="A148" s="117"/>
      <c r="B148" s="91" t="s">
        <v>105</v>
      </c>
    </row>
    <row r="149" spans="1:2" x14ac:dyDescent="0.25">
      <c r="A149" s="117" t="s">
        <v>456</v>
      </c>
      <c r="B149" s="92" t="s">
        <v>457</v>
      </c>
    </row>
    <row r="150" spans="1:2" ht="16.5" customHeight="1" x14ac:dyDescent="0.25">
      <c r="A150" s="117"/>
      <c r="B150" s="91" t="s">
        <v>458</v>
      </c>
    </row>
    <row r="151" spans="1:2" ht="14.25" customHeight="1" x14ac:dyDescent="0.25">
      <c r="A151" s="117" t="s">
        <v>99</v>
      </c>
      <c r="B151" s="93" t="s">
        <v>179</v>
      </c>
    </row>
    <row r="152" spans="1:2" x14ac:dyDescent="0.25">
      <c r="A152" s="117"/>
      <c r="B152" s="66" t="s">
        <v>105</v>
      </c>
    </row>
    <row r="153" spans="1:2" x14ac:dyDescent="0.25">
      <c r="A153" s="117" t="s">
        <v>144</v>
      </c>
      <c r="B153" s="93" t="s">
        <v>204</v>
      </c>
    </row>
    <row r="154" spans="1:2" x14ac:dyDescent="0.25">
      <c r="A154" s="117"/>
      <c r="B154" s="65" t="s">
        <v>108</v>
      </c>
    </row>
    <row r="155" spans="1:2" x14ac:dyDescent="0.25">
      <c r="A155" s="93" t="s">
        <v>530</v>
      </c>
      <c r="B155" s="93" t="s">
        <v>205</v>
      </c>
    </row>
    <row r="156" spans="1:2" x14ac:dyDescent="0.25">
      <c r="A156" s="117" t="s">
        <v>531</v>
      </c>
      <c r="B156" s="93" t="s">
        <v>195</v>
      </c>
    </row>
    <row r="157" spans="1:2" x14ac:dyDescent="0.25">
      <c r="A157" s="117"/>
      <c r="B157" s="65" t="s">
        <v>162</v>
      </c>
    </row>
    <row r="158" spans="1:2" ht="33.75" x14ac:dyDescent="0.25">
      <c r="A158" s="117" t="s">
        <v>419</v>
      </c>
      <c r="B158" s="90" t="s">
        <v>420</v>
      </c>
    </row>
    <row r="159" spans="1:2" ht="33.75" x14ac:dyDescent="0.25">
      <c r="A159" s="117"/>
      <c r="B159" s="91" t="s">
        <v>421</v>
      </c>
    </row>
    <row r="160" spans="1:2" x14ac:dyDescent="0.25">
      <c r="A160" s="117" t="s">
        <v>145</v>
      </c>
      <c r="B160" s="93" t="s">
        <v>206</v>
      </c>
    </row>
    <row r="161" spans="1:2" x14ac:dyDescent="0.25">
      <c r="A161" s="117"/>
      <c r="B161" s="65" t="s">
        <v>170</v>
      </c>
    </row>
    <row r="162" spans="1:2" x14ac:dyDescent="0.25">
      <c r="A162" s="117" t="s">
        <v>242</v>
      </c>
      <c r="B162" s="93" t="s">
        <v>185</v>
      </c>
    </row>
    <row r="163" spans="1:2" x14ac:dyDescent="0.25">
      <c r="A163" s="117"/>
      <c r="B163" s="65" t="s">
        <v>161</v>
      </c>
    </row>
    <row r="164" spans="1:2" x14ac:dyDescent="0.25">
      <c r="A164" s="117" t="s">
        <v>532</v>
      </c>
      <c r="B164" s="93" t="s">
        <v>184</v>
      </c>
    </row>
    <row r="165" spans="1:2" x14ac:dyDescent="0.25">
      <c r="A165" s="117"/>
      <c r="B165" s="65" t="s">
        <v>111</v>
      </c>
    </row>
    <row r="166" spans="1:2" x14ac:dyDescent="0.25">
      <c r="A166" s="117" t="s">
        <v>146</v>
      </c>
      <c r="B166" s="93" t="s">
        <v>207</v>
      </c>
    </row>
    <row r="167" spans="1:2" x14ac:dyDescent="0.25">
      <c r="A167" s="117"/>
      <c r="B167" s="66" t="s">
        <v>171</v>
      </c>
    </row>
    <row r="168" spans="1:2" ht="15" customHeight="1" x14ac:dyDescent="0.25">
      <c r="A168" s="117" t="s">
        <v>497</v>
      </c>
      <c r="B168" s="93" t="s">
        <v>494</v>
      </c>
    </row>
    <row r="169" spans="1:2" ht="17.25" customHeight="1" x14ac:dyDescent="0.25">
      <c r="A169" s="117"/>
      <c r="B169" s="66" t="s">
        <v>495</v>
      </c>
    </row>
    <row r="170" spans="1:2" x14ac:dyDescent="0.25">
      <c r="A170" s="117" t="s">
        <v>147</v>
      </c>
      <c r="B170" s="93" t="s">
        <v>179</v>
      </c>
    </row>
    <row r="171" spans="1:2" ht="18" customHeight="1" x14ac:dyDescent="0.25">
      <c r="A171" s="117"/>
      <c r="B171" s="65" t="s">
        <v>105</v>
      </c>
    </row>
    <row r="172" spans="1:2" ht="16.5" customHeight="1" x14ac:dyDescent="0.25">
      <c r="A172" s="117" t="s">
        <v>367</v>
      </c>
      <c r="B172" s="93" t="s">
        <v>179</v>
      </c>
    </row>
    <row r="173" spans="1:2" ht="15.75" customHeight="1" x14ac:dyDescent="0.25">
      <c r="A173" s="117"/>
      <c r="B173" s="65" t="s">
        <v>105</v>
      </c>
    </row>
    <row r="174" spans="1:2" x14ac:dyDescent="0.25">
      <c r="A174" s="117" t="s">
        <v>100</v>
      </c>
      <c r="B174" s="93" t="s">
        <v>192</v>
      </c>
    </row>
    <row r="175" spans="1:2" x14ac:dyDescent="0.25">
      <c r="A175" s="117"/>
      <c r="B175" s="65" t="s">
        <v>112</v>
      </c>
    </row>
    <row r="176" spans="1:2" ht="33.75" x14ac:dyDescent="0.25">
      <c r="A176" s="117" t="s">
        <v>368</v>
      </c>
      <c r="B176" s="94" t="s">
        <v>369</v>
      </c>
    </row>
    <row r="177" spans="1:2" ht="36.75" customHeight="1" x14ac:dyDescent="0.25">
      <c r="A177" s="117"/>
      <c r="B177" s="94" t="s">
        <v>370</v>
      </c>
    </row>
    <row r="178" spans="1:2" x14ac:dyDescent="0.25">
      <c r="A178" s="117" t="s">
        <v>371</v>
      </c>
      <c r="B178" s="90" t="s">
        <v>181</v>
      </c>
    </row>
    <row r="179" spans="1:2" x14ac:dyDescent="0.25">
      <c r="A179" s="117"/>
      <c r="B179" s="106" t="s">
        <v>156</v>
      </c>
    </row>
    <row r="180" spans="1:2" x14ac:dyDescent="0.25">
      <c r="A180" s="117" t="s">
        <v>533</v>
      </c>
      <c r="B180" s="92" t="s">
        <v>534</v>
      </c>
    </row>
    <row r="181" spans="1:2" ht="22.5" x14ac:dyDescent="0.25">
      <c r="A181" s="117"/>
      <c r="B181" s="91" t="s">
        <v>535</v>
      </c>
    </row>
    <row r="182" spans="1:2" x14ac:dyDescent="0.25">
      <c r="A182" s="117" t="s">
        <v>148</v>
      </c>
      <c r="B182" s="93" t="s">
        <v>181</v>
      </c>
    </row>
    <row r="183" spans="1:2" x14ac:dyDescent="0.25">
      <c r="A183" s="117"/>
      <c r="B183" s="66" t="s">
        <v>172</v>
      </c>
    </row>
    <row r="184" spans="1:2" x14ac:dyDescent="0.25">
      <c r="A184" s="117" t="s">
        <v>243</v>
      </c>
      <c r="B184" s="93" t="s">
        <v>181</v>
      </c>
    </row>
    <row r="185" spans="1:2" x14ac:dyDescent="0.25">
      <c r="A185" s="117"/>
      <c r="B185" s="66" t="s">
        <v>156</v>
      </c>
    </row>
    <row r="186" spans="1:2" x14ac:dyDescent="0.25">
      <c r="A186" s="117" t="s">
        <v>459</v>
      </c>
      <c r="B186" s="66" t="s">
        <v>195</v>
      </c>
    </row>
    <row r="187" spans="1:2" x14ac:dyDescent="0.25">
      <c r="A187" s="117"/>
      <c r="B187" s="66" t="s">
        <v>373</v>
      </c>
    </row>
    <row r="188" spans="1:2" ht="14.25" customHeight="1" x14ac:dyDescent="0.25">
      <c r="A188" s="117" t="s">
        <v>149</v>
      </c>
      <c r="B188" s="93" t="s">
        <v>208</v>
      </c>
    </row>
    <row r="189" spans="1:2" ht="13.5" customHeight="1" x14ac:dyDescent="0.25">
      <c r="A189" s="117"/>
      <c r="B189" s="65" t="s">
        <v>202</v>
      </c>
    </row>
    <row r="190" spans="1:2" ht="15" customHeight="1" x14ac:dyDescent="0.25">
      <c r="A190" s="117" t="s">
        <v>244</v>
      </c>
      <c r="B190" s="93" t="s">
        <v>195</v>
      </c>
    </row>
    <row r="191" spans="1:2" ht="19.5" customHeight="1" x14ac:dyDescent="0.25">
      <c r="A191" s="117"/>
      <c r="B191" s="65" t="s">
        <v>235</v>
      </c>
    </row>
    <row r="192" spans="1:2" ht="16.5" customHeight="1" x14ac:dyDescent="0.25">
      <c r="A192" s="117" t="s">
        <v>101</v>
      </c>
      <c r="B192" s="93" t="s">
        <v>209</v>
      </c>
    </row>
    <row r="193" spans="1:2" ht="21.75" customHeight="1" x14ac:dyDescent="0.25">
      <c r="A193" s="117"/>
      <c r="B193" s="65" t="s">
        <v>107</v>
      </c>
    </row>
    <row r="194" spans="1:2" ht="18.75" customHeight="1" x14ac:dyDescent="0.25">
      <c r="A194" s="117" t="s">
        <v>102</v>
      </c>
      <c r="B194" s="93" t="s">
        <v>210</v>
      </c>
    </row>
    <row r="195" spans="1:2" ht="18.75" customHeight="1" x14ac:dyDescent="0.25">
      <c r="A195" s="117"/>
      <c r="B195" s="66" t="s">
        <v>113</v>
      </c>
    </row>
    <row r="196" spans="1:2" ht="40.5" customHeight="1" x14ac:dyDescent="0.25">
      <c r="A196" s="117" t="s">
        <v>422</v>
      </c>
      <c r="B196" s="94" t="s">
        <v>423</v>
      </c>
    </row>
    <row r="197" spans="1:2" ht="28.5" customHeight="1" x14ac:dyDescent="0.25">
      <c r="A197" s="117"/>
      <c r="B197" s="67" t="s">
        <v>424</v>
      </c>
    </row>
    <row r="198" spans="1:2" ht="15" customHeight="1" x14ac:dyDescent="0.25">
      <c r="A198" s="117" t="s">
        <v>536</v>
      </c>
      <c r="B198" s="93" t="s">
        <v>494</v>
      </c>
    </row>
    <row r="199" spans="1:2" x14ac:dyDescent="0.25">
      <c r="A199" s="117"/>
      <c r="B199" s="67" t="s">
        <v>495</v>
      </c>
    </row>
    <row r="200" spans="1:2" x14ac:dyDescent="0.25">
      <c r="A200" s="117" t="s">
        <v>498</v>
      </c>
      <c r="B200" s="93" t="s">
        <v>194</v>
      </c>
    </row>
    <row r="201" spans="1:2" x14ac:dyDescent="0.25">
      <c r="A201" s="117"/>
      <c r="B201" s="67" t="s">
        <v>202</v>
      </c>
    </row>
    <row r="202" spans="1:2" x14ac:dyDescent="0.25">
      <c r="A202" s="117" t="s">
        <v>245</v>
      </c>
      <c r="B202" s="93" t="s">
        <v>177</v>
      </c>
    </row>
    <row r="203" spans="1:2" x14ac:dyDescent="0.25">
      <c r="A203" s="117"/>
      <c r="B203" s="65" t="s">
        <v>155</v>
      </c>
    </row>
    <row r="204" spans="1:2" x14ac:dyDescent="0.25">
      <c r="A204" s="117" t="s">
        <v>507</v>
      </c>
      <c r="B204" s="93" t="s">
        <v>537</v>
      </c>
    </row>
    <row r="205" spans="1:2" x14ac:dyDescent="0.25">
      <c r="A205" s="117"/>
      <c r="B205" s="65" t="s">
        <v>105</v>
      </c>
    </row>
    <row r="206" spans="1:2" x14ac:dyDescent="0.25">
      <c r="A206" s="117" t="s">
        <v>499</v>
      </c>
      <c r="B206" s="93" t="s">
        <v>500</v>
      </c>
    </row>
    <row r="207" spans="1:2" x14ac:dyDescent="0.25">
      <c r="A207" s="117"/>
      <c r="B207" s="65" t="s">
        <v>501</v>
      </c>
    </row>
    <row r="208" spans="1:2" x14ac:dyDescent="0.25">
      <c r="A208" s="117" t="s">
        <v>372</v>
      </c>
      <c r="B208" s="93" t="s">
        <v>189</v>
      </c>
    </row>
    <row r="209" spans="1:2" x14ac:dyDescent="0.25">
      <c r="A209" s="117"/>
      <c r="B209" s="65" t="s">
        <v>107</v>
      </c>
    </row>
    <row r="210" spans="1:2" x14ac:dyDescent="0.25">
      <c r="A210" s="117" t="s">
        <v>246</v>
      </c>
      <c r="B210" s="93" t="s">
        <v>247</v>
      </c>
    </row>
    <row r="211" spans="1:2" x14ac:dyDescent="0.25">
      <c r="A211" s="117"/>
      <c r="B211" s="65" t="s">
        <v>248</v>
      </c>
    </row>
    <row r="212" spans="1:2" x14ac:dyDescent="0.25">
      <c r="A212" s="117" t="s">
        <v>150</v>
      </c>
      <c r="B212" s="93" t="s">
        <v>187</v>
      </c>
    </row>
    <row r="213" spans="1:2" ht="18" customHeight="1" x14ac:dyDescent="0.25">
      <c r="A213" s="117"/>
      <c r="B213" s="65" t="s">
        <v>163</v>
      </c>
    </row>
    <row r="214" spans="1:2" ht="13.5" customHeight="1" x14ac:dyDescent="0.25">
      <c r="A214" s="117" t="s">
        <v>538</v>
      </c>
      <c r="B214" s="93" t="s">
        <v>211</v>
      </c>
    </row>
    <row r="215" spans="1:2" x14ac:dyDescent="0.25">
      <c r="A215" s="117"/>
      <c r="B215" s="65" t="s">
        <v>114</v>
      </c>
    </row>
    <row r="216" spans="1:2" ht="15.75" customHeight="1" x14ac:dyDescent="0.25">
      <c r="A216" s="117" t="s">
        <v>151</v>
      </c>
      <c r="B216" s="93" t="s">
        <v>212</v>
      </c>
    </row>
    <row r="217" spans="1:2" ht="14.25" customHeight="1" x14ac:dyDescent="0.25">
      <c r="A217" s="117"/>
      <c r="B217" s="65" t="s">
        <v>173</v>
      </c>
    </row>
    <row r="218" spans="1:2" x14ac:dyDescent="0.25">
      <c r="A218" s="117" t="s">
        <v>425</v>
      </c>
      <c r="B218" s="93" t="s">
        <v>179</v>
      </c>
    </row>
    <row r="219" spans="1:2" ht="17.25" customHeight="1" x14ac:dyDescent="0.25">
      <c r="A219" s="117"/>
      <c r="B219" s="65" t="s">
        <v>105</v>
      </c>
    </row>
    <row r="220" spans="1:2" x14ac:dyDescent="0.25">
      <c r="A220" s="117" t="s">
        <v>539</v>
      </c>
      <c r="B220" s="93" t="s">
        <v>374</v>
      </c>
    </row>
    <row r="221" spans="1:2" ht="22.5" x14ac:dyDescent="0.25">
      <c r="A221" s="117"/>
      <c r="B221" s="67" t="s">
        <v>375</v>
      </c>
    </row>
    <row r="222" spans="1:2" x14ac:dyDescent="0.25">
      <c r="A222" s="117" t="s">
        <v>103</v>
      </c>
      <c r="B222" s="93" t="s">
        <v>190</v>
      </c>
    </row>
    <row r="223" spans="1:2" x14ac:dyDescent="0.25">
      <c r="A223" s="117"/>
      <c r="B223" s="65" t="s">
        <v>108</v>
      </c>
    </row>
    <row r="224" spans="1:2" ht="40.5" customHeight="1" x14ac:dyDescent="0.25">
      <c r="A224" s="117" t="s">
        <v>426</v>
      </c>
      <c r="B224" s="94" t="s">
        <v>540</v>
      </c>
    </row>
    <row r="225" spans="1:2" ht="36" customHeight="1" x14ac:dyDescent="0.25">
      <c r="A225" s="117"/>
      <c r="B225" s="67" t="s">
        <v>370</v>
      </c>
    </row>
    <row r="226" spans="1:2" ht="18.75" customHeight="1" x14ac:dyDescent="0.25">
      <c r="A226" s="117" t="s">
        <v>104</v>
      </c>
      <c r="B226" s="93" t="s">
        <v>180</v>
      </c>
    </row>
    <row r="227" spans="1:2" ht="18" customHeight="1" x14ac:dyDescent="0.25">
      <c r="A227" s="117"/>
      <c r="B227" s="65" t="s">
        <v>106</v>
      </c>
    </row>
    <row r="228" spans="1:2" ht="17.25" customHeight="1" x14ac:dyDescent="0.25">
      <c r="A228" s="117" t="s">
        <v>502</v>
      </c>
      <c r="B228" s="93" t="s">
        <v>195</v>
      </c>
    </row>
    <row r="229" spans="1:2" ht="22.5" customHeight="1" x14ac:dyDescent="0.25">
      <c r="A229" s="117"/>
      <c r="B229" s="65" t="s">
        <v>106</v>
      </c>
    </row>
    <row r="230" spans="1:2" x14ac:dyDescent="0.25">
      <c r="A230" s="117" t="s">
        <v>460</v>
      </c>
      <c r="B230" s="94" t="s">
        <v>195</v>
      </c>
    </row>
    <row r="231" spans="1:2" x14ac:dyDescent="0.25">
      <c r="A231" s="117"/>
      <c r="B231" s="67" t="s">
        <v>462</v>
      </c>
    </row>
    <row r="232" spans="1:2" x14ac:dyDescent="0.25">
      <c r="A232" s="117" t="s">
        <v>508</v>
      </c>
      <c r="B232" s="94" t="s">
        <v>195</v>
      </c>
    </row>
    <row r="233" spans="1:2" x14ac:dyDescent="0.25">
      <c r="A233" s="117"/>
      <c r="B233" s="67" t="s">
        <v>462</v>
      </c>
    </row>
    <row r="234" spans="1:2" ht="22.5" x14ac:dyDescent="0.25">
      <c r="A234" s="117" t="s">
        <v>541</v>
      </c>
      <c r="B234" s="94" t="s">
        <v>542</v>
      </c>
    </row>
    <row r="235" spans="1:2" x14ac:dyDescent="0.25">
      <c r="A235" s="117"/>
      <c r="B235" s="67" t="s">
        <v>496</v>
      </c>
    </row>
    <row r="236" spans="1:2" x14ac:dyDescent="0.25">
      <c r="A236" s="117" t="s">
        <v>543</v>
      </c>
      <c r="B236" s="94" t="s">
        <v>193</v>
      </c>
    </row>
    <row r="237" spans="1:2" x14ac:dyDescent="0.25">
      <c r="A237" s="117"/>
      <c r="B237" s="67" t="s">
        <v>109</v>
      </c>
    </row>
    <row r="238" spans="1:2" ht="40.5" customHeight="1" x14ac:dyDescent="0.25">
      <c r="A238" s="117" t="s">
        <v>544</v>
      </c>
      <c r="B238" s="94" t="s">
        <v>540</v>
      </c>
    </row>
    <row r="239" spans="1:2" ht="42" customHeight="1" x14ac:dyDescent="0.25">
      <c r="A239" s="117"/>
      <c r="B239" s="67" t="s">
        <v>545</v>
      </c>
    </row>
    <row r="240" spans="1:2" x14ac:dyDescent="0.25">
      <c r="A240" s="117" t="s">
        <v>427</v>
      </c>
      <c r="B240" s="93" t="s">
        <v>428</v>
      </c>
    </row>
    <row r="241" spans="1:2" x14ac:dyDescent="0.25">
      <c r="A241" s="117"/>
      <c r="B241" s="67" t="s">
        <v>429</v>
      </c>
    </row>
    <row r="242" spans="1:2" x14ac:dyDescent="0.25">
      <c r="A242" s="117" t="s">
        <v>152</v>
      </c>
      <c r="B242" s="93" t="s">
        <v>180</v>
      </c>
    </row>
    <row r="243" spans="1:2" x14ac:dyDescent="0.25">
      <c r="A243" s="117"/>
      <c r="B243" s="66" t="s">
        <v>106</v>
      </c>
    </row>
    <row r="244" spans="1:2" x14ac:dyDescent="0.25">
      <c r="A244" s="117" t="s">
        <v>153</v>
      </c>
      <c r="B244" s="93" t="s">
        <v>213</v>
      </c>
    </row>
    <row r="245" spans="1:2" x14ac:dyDescent="0.25">
      <c r="A245" s="117"/>
      <c r="B245" s="66" t="s">
        <v>214</v>
      </c>
    </row>
    <row r="246" spans="1:2" x14ac:dyDescent="0.25">
      <c r="A246" s="117" t="s">
        <v>461</v>
      </c>
      <c r="B246" s="83" t="s">
        <v>195</v>
      </c>
    </row>
    <row r="247" spans="1:2" x14ac:dyDescent="0.25">
      <c r="A247" s="117"/>
      <c r="B247" s="66" t="s">
        <v>462</v>
      </c>
    </row>
    <row r="248" spans="1:2" x14ac:dyDescent="0.25">
      <c r="A248" s="117" t="s">
        <v>154</v>
      </c>
      <c r="B248" s="93" t="s">
        <v>215</v>
      </c>
    </row>
    <row r="249" spans="1:2" x14ac:dyDescent="0.25">
      <c r="A249" s="117"/>
      <c r="B249" s="65" t="s">
        <v>174</v>
      </c>
    </row>
  </sheetData>
  <mergeCells count="122">
    <mergeCell ref="A242:A243"/>
    <mergeCell ref="A244:A245"/>
    <mergeCell ref="A246:A247"/>
    <mergeCell ref="A248:A249"/>
    <mergeCell ref="A59:A60"/>
    <mergeCell ref="A110:A111"/>
    <mergeCell ref="A112:A113"/>
    <mergeCell ref="A114:A115"/>
    <mergeCell ref="A149:A150"/>
    <mergeCell ref="A151:A152"/>
    <mergeCell ref="A153:A154"/>
    <mergeCell ref="A238:A239"/>
    <mergeCell ref="A240:A241"/>
    <mergeCell ref="A100:A101"/>
    <mergeCell ref="A102:A103"/>
    <mergeCell ref="A104:A105"/>
    <mergeCell ref="A106:A107"/>
    <mergeCell ref="A96:A97"/>
    <mergeCell ref="A98:A99"/>
    <mergeCell ref="A76:A77"/>
    <mergeCell ref="A78:A79"/>
    <mergeCell ref="A80:A81"/>
    <mergeCell ref="A82:A83"/>
    <mergeCell ref="A127:A128"/>
    <mergeCell ref="A117:A118"/>
    <mergeCell ref="A119:A120"/>
    <mergeCell ref="A121:A122"/>
    <mergeCell ref="A123:A124"/>
    <mergeCell ref="A158:A159"/>
    <mergeCell ref="A160:A161"/>
    <mergeCell ref="A162:A163"/>
    <mergeCell ref="A164:A165"/>
    <mergeCell ref="A166:A167"/>
    <mergeCell ref="A30:A31"/>
    <mergeCell ref="A32:A33"/>
    <mergeCell ref="A34:A35"/>
    <mergeCell ref="A36:A37"/>
    <mergeCell ref="A38:A39"/>
    <mergeCell ref="A40:A41"/>
    <mergeCell ref="A42:A43"/>
    <mergeCell ref="A44:A45"/>
    <mergeCell ref="A108:A109"/>
    <mergeCell ref="A200:A201"/>
    <mergeCell ref="A202:A203"/>
    <mergeCell ref="A204:A205"/>
    <mergeCell ref="A194:A195"/>
    <mergeCell ref="A196:A197"/>
    <mergeCell ref="A174:A175"/>
    <mergeCell ref="A176:A177"/>
    <mergeCell ref="A178:A179"/>
    <mergeCell ref="A180:A181"/>
    <mergeCell ref="A184:A185"/>
    <mergeCell ref="A186:A187"/>
    <mergeCell ref="A188:A189"/>
    <mergeCell ref="A190:A191"/>
    <mergeCell ref="A192:A193"/>
    <mergeCell ref="A182:A183"/>
    <mergeCell ref="A198:A199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84:A85"/>
    <mergeCell ref="A86:A87"/>
    <mergeCell ref="A88:A89"/>
    <mergeCell ref="A90:A91"/>
    <mergeCell ref="A92:A93"/>
    <mergeCell ref="A94:A95"/>
    <mergeCell ref="A62:A63"/>
    <mergeCell ref="A64:A65"/>
    <mergeCell ref="A66:A67"/>
    <mergeCell ref="A68:A69"/>
    <mergeCell ref="A70:A71"/>
    <mergeCell ref="A72:A73"/>
    <mergeCell ref="A74:A75"/>
    <mergeCell ref="A51:A52"/>
    <mergeCell ref="A53:A54"/>
    <mergeCell ref="A55:A56"/>
    <mergeCell ref="A57:A58"/>
    <mergeCell ref="A47:A48"/>
    <mergeCell ref="A49:A50"/>
    <mergeCell ref="A26:A27"/>
    <mergeCell ref="A28:A29"/>
    <mergeCell ref="A172:A173"/>
    <mergeCell ref="A156:A157"/>
    <mergeCell ref="A145:A146"/>
    <mergeCell ref="A147:A148"/>
    <mergeCell ref="A125:A126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68:A169"/>
    <mergeCell ref="A170:A171"/>
    <mergeCell ref="A230:A231"/>
    <mergeCell ref="A232:A233"/>
    <mergeCell ref="A234:A235"/>
    <mergeCell ref="A236:A237"/>
    <mergeCell ref="A206:A207"/>
    <mergeCell ref="A208:A209"/>
    <mergeCell ref="A210:A211"/>
    <mergeCell ref="A212:A213"/>
    <mergeCell ref="A214:A215"/>
    <mergeCell ref="A216:A217"/>
    <mergeCell ref="A222:A223"/>
    <mergeCell ref="A224:A225"/>
    <mergeCell ref="A226:A227"/>
    <mergeCell ref="A228:A229"/>
    <mergeCell ref="A218:A219"/>
    <mergeCell ref="A220:A221"/>
  </mergeCells>
  <pageMargins left="0.70866141732283472" right="0.70866141732283472" top="0.74803149606299213" bottom="0.74803149606299213" header="0.31496062992125984" footer="0.31496062992125984"/>
  <pageSetup paperSize="9" scale="73" fitToWidth="3" fitToHeight="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showGridLines="0" workbookViewId="0">
      <selection activeCell="J27" sqref="J27"/>
    </sheetView>
  </sheetViews>
  <sheetFormatPr defaultRowHeight="15" x14ac:dyDescent="0.25"/>
  <cols>
    <col min="3" max="3" width="6.85546875" customWidth="1"/>
    <col min="4" max="6" width="10.42578125" customWidth="1"/>
    <col min="7" max="7" width="2.140625" customWidth="1"/>
    <col min="8" max="10" width="10.42578125" customWidth="1"/>
  </cols>
  <sheetData>
    <row r="1" spans="1:13" ht="15.75" x14ac:dyDescent="0.25">
      <c r="A1" s="1" t="s">
        <v>0</v>
      </c>
    </row>
    <row r="3" spans="1:13" x14ac:dyDescent="0.25">
      <c r="A3" s="25" t="s">
        <v>253</v>
      </c>
    </row>
    <row r="4" spans="1:13" x14ac:dyDescent="0.25">
      <c r="A4" s="28" t="s">
        <v>254</v>
      </c>
    </row>
    <row r="6" spans="1:13" x14ac:dyDescent="0.25">
      <c r="A6" s="4"/>
      <c r="B6" s="4"/>
      <c r="C6" s="4"/>
      <c r="D6" s="107" t="s">
        <v>17</v>
      </c>
      <c r="E6" s="107"/>
      <c r="F6" s="107"/>
      <c r="G6" s="4"/>
      <c r="H6" s="107" t="s">
        <v>18</v>
      </c>
      <c r="I6" s="107"/>
      <c r="J6" s="107"/>
    </row>
    <row r="7" spans="1:13" x14ac:dyDescent="0.25">
      <c r="A7" s="15"/>
      <c r="B7" s="15"/>
      <c r="C7" s="15"/>
      <c r="D7" s="108" t="s">
        <v>19</v>
      </c>
      <c r="E7" s="108"/>
      <c r="F7" s="108"/>
      <c r="G7" s="15"/>
      <c r="H7" s="108" t="s">
        <v>20</v>
      </c>
      <c r="I7" s="108"/>
      <c r="J7" s="108"/>
    </row>
    <row r="8" spans="1:13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69" t="s">
        <v>484</v>
      </c>
      <c r="I8" s="69" t="s">
        <v>504</v>
      </c>
      <c r="J8" s="69" t="s">
        <v>509</v>
      </c>
    </row>
    <row r="9" spans="1:13" x14ac:dyDescent="0.25">
      <c r="A9" s="6" t="s">
        <v>10</v>
      </c>
      <c r="B9" s="6"/>
      <c r="C9" s="6"/>
      <c r="D9" s="9"/>
      <c r="E9" s="9"/>
      <c r="F9" s="9"/>
      <c r="G9" s="6"/>
      <c r="H9" s="6"/>
      <c r="I9" s="6"/>
      <c r="J9" s="6"/>
    </row>
    <row r="10" spans="1:13" x14ac:dyDescent="0.25">
      <c r="A10" s="7" t="s">
        <v>21</v>
      </c>
      <c r="B10" s="7"/>
      <c r="C10" s="7"/>
      <c r="D10" s="8">
        <v>78003.964000000007</v>
      </c>
      <c r="E10" s="8">
        <v>69589.081999999995</v>
      </c>
      <c r="F10" s="8">
        <v>55847.880999999994</v>
      </c>
      <c r="G10" s="7"/>
      <c r="H10" s="19">
        <v>1</v>
      </c>
      <c r="I10" s="19">
        <v>1</v>
      </c>
      <c r="J10" s="19">
        <v>1</v>
      </c>
      <c r="M10" s="71"/>
    </row>
    <row r="11" spans="1:13" x14ac:dyDescent="0.25">
      <c r="A11" s="6" t="s">
        <v>22</v>
      </c>
      <c r="B11" s="6"/>
      <c r="C11" s="6"/>
      <c r="D11" s="9">
        <v>30219.806</v>
      </c>
      <c r="E11" s="9">
        <v>24412.641</v>
      </c>
      <c r="F11" s="9">
        <v>19803.509999999998</v>
      </c>
      <c r="G11" s="6"/>
      <c r="H11" s="18">
        <v>0.38741372169240013</v>
      </c>
      <c r="I11" s="18">
        <v>0.35081136721993261</v>
      </c>
      <c r="J11" s="18">
        <v>0.35459733915419278</v>
      </c>
      <c r="M11" s="71"/>
    </row>
    <row r="12" spans="1:13" x14ac:dyDescent="0.25">
      <c r="A12" s="7" t="s">
        <v>23</v>
      </c>
      <c r="B12" s="7"/>
      <c r="C12" s="7"/>
      <c r="D12" s="8">
        <v>47784.158000000003</v>
      </c>
      <c r="E12" s="8">
        <v>45176.440999999999</v>
      </c>
      <c r="F12" s="8">
        <v>36044.370999999999</v>
      </c>
      <c r="G12" s="7"/>
      <c r="H12" s="19">
        <v>0.61258627830759982</v>
      </c>
      <c r="I12" s="19">
        <v>0.64918863278006744</v>
      </c>
      <c r="J12" s="19">
        <v>0.64540266084580722</v>
      </c>
      <c r="M12" s="71"/>
    </row>
    <row r="13" spans="1:13" x14ac:dyDescent="0.25">
      <c r="A13" s="6"/>
      <c r="B13" s="6"/>
      <c r="C13" s="6"/>
      <c r="D13" s="9"/>
      <c r="E13" s="9"/>
      <c r="F13" s="9"/>
      <c r="G13" s="6"/>
      <c r="H13" s="29"/>
      <c r="I13" s="29"/>
      <c r="J13" s="29"/>
      <c r="M13" s="71"/>
    </row>
    <row r="14" spans="1:13" x14ac:dyDescent="0.25">
      <c r="A14" s="7" t="s">
        <v>24</v>
      </c>
      <c r="B14" s="7"/>
      <c r="C14" s="7"/>
      <c r="D14" s="8">
        <v>45633.925000000003</v>
      </c>
      <c r="E14" s="8">
        <v>36685.752999999997</v>
      </c>
      <c r="F14" s="8">
        <v>28841.405999999999</v>
      </c>
      <c r="G14" s="7"/>
      <c r="H14" s="17">
        <v>0.5850205894664533</v>
      </c>
      <c r="I14" s="17">
        <v>0.52717684937990705</v>
      </c>
      <c r="J14" s="17">
        <v>0.51642793752550797</v>
      </c>
      <c r="M14" s="71"/>
    </row>
    <row r="15" spans="1:13" x14ac:dyDescent="0.25">
      <c r="A15" s="6" t="s">
        <v>25</v>
      </c>
      <c r="B15" s="6"/>
      <c r="C15" s="6"/>
      <c r="D15" s="9">
        <v>22903.431</v>
      </c>
      <c r="E15" s="9">
        <v>24050.491999999998</v>
      </c>
      <c r="F15" s="9">
        <v>18730.050999999999</v>
      </c>
      <c r="G15" s="6"/>
      <c r="H15" s="26">
        <v>0.29361880891078818</v>
      </c>
      <c r="I15" s="26">
        <v>0.34560726063321257</v>
      </c>
      <c r="J15" s="26">
        <v>0.33537621597496242</v>
      </c>
      <c r="M15" s="71"/>
    </row>
    <row r="16" spans="1:13" x14ac:dyDescent="0.25">
      <c r="A16" s="7" t="s">
        <v>82</v>
      </c>
      <c r="B16" s="7"/>
      <c r="C16" s="7"/>
      <c r="D16" s="8">
        <v>4791.3090000000002</v>
      </c>
      <c r="E16" s="8">
        <v>4535.375</v>
      </c>
      <c r="F16" s="8">
        <v>4204.8010000000004</v>
      </c>
      <c r="G16" s="7"/>
      <c r="H16" s="17">
        <v>6.1423916866583855E-2</v>
      </c>
      <c r="I16" s="17">
        <v>6.5173657557373726E-2</v>
      </c>
      <c r="J16" s="17">
        <v>7.5290251388409904E-2</v>
      </c>
      <c r="M16" s="71"/>
    </row>
    <row r="17" spans="1:13" x14ac:dyDescent="0.25">
      <c r="A17" s="6" t="s">
        <v>47</v>
      </c>
      <c r="B17" s="6"/>
      <c r="C17" s="6"/>
      <c r="D17" s="9">
        <v>4093.0680000000002</v>
      </c>
      <c r="E17" s="9">
        <v>3865.4609999999998</v>
      </c>
      <c r="F17" s="9">
        <v>3631.8090000000002</v>
      </c>
      <c r="G17" s="6"/>
      <c r="H17" s="26">
        <v>5.2472564086614881E-2</v>
      </c>
      <c r="I17" s="26">
        <v>5.5546946286775277E-2</v>
      </c>
      <c r="J17" s="26">
        <v>6.5030381367558079E-2</v>
      </c>
      <c r="M17" s="71"/>
    </row>
    <row r="18" spans="1:13" x14ac:dyDescent="0.25">
      <c r="A18" s="10" t="s">
        <v>26</v>
      </c>
      <c r="B18" s="10"/>
      <c r="C18" s="10"/>
      <c r="D18" s="11">
        <v>582.23099999999999</v>
      </c>
      <c r="E18" s="11">
        <v>452.00099999999998</v>
      </c>
      <c r="F18" s="11">
        <v>439.81400000000002</v>
      </c>
      <c r="G18" s="10"/>
      <c r="H18" s="24">
        <v>7.4641206695598176E-3</v>
      </c>
      <c r="I18" s="24">
        <v>6.4952861427314129E-3</v>
      </c>
      <c r="J18" s="24">
        <v>7.8752137435617302E-3</v>
      </c>
      <c r="M18" s="71"/>
    </row>
    <row r="19" spans="1:13" x14ac:dyDescent="0.25">
      <c r="A19" s="2"/>
      <c r="B19" s="2"/>
      <c r="C19" s="2"/>
      <c r="D19" s="71"/>
      <c r="E19" s="71"/>
      <c r="F19" s="71"/>
      <c r="G19" s="2"/>
      <c r="H19" s="75"/>
      <c r="I19" s="75"/>
      <c r="J19" s="75"/>
      <c r="M19" s="71"/>
    </row>
    <row r="20" spans="1:13" x14ac:dyDescent="0.25">
      <c r="A20" s="25" t="s">
        <v>301</v>
      </c>
    </row>
    <row r="21" spans="1:13" x14ac:dyDescent="0.25">
      <c r="A21" s="13" t="s">
        <v>302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scale="97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0"/>
  <sheetViews>
    <sheetView showGridLines="0" topLeftCell="A3" workbookViewId="0">
      <selection activeCell="H20" sqref="H20"/>
    </sheetView>
  </sheetViews>
  <sheetFormatPr defaultRowHeight="15" x14ac:dyDescent="0.25"/>
  <cols>
    <col min="3" max="3" width="9" customWidth="1"/>
    <col min="4" max="6" width="10.42578125" customWidth="1"/>
    <col min="7" max="7" width="2.7109375" customWidth="1"/>
    <col min="8" max="10" width="10.42578125" customWidth="1"/>
  </cols>
  <sheetData>
    <row r="1" spans="1:10" ht="15.75" x14ac:dyDescent="0.25">
      <c r="A1" s="1" t="s">
        <v>0</v>
      </c>
    </row>
    <row r="3" spans="1:10" x14ac:dyDescent="0.25">
      <c r="A3" s="25" t="s">
        <v>255</v>
      </c>
    </row>
    <row r="4" spans="1:10" x14ac:dyDescent="0.25">
      <c r="A4" s="13" t="s">
        <v>256</v>
      </c>
    </row>
    <row r="6" spans="1:10" x14ac:dyDescent="0.25">
      <c r="A6" s="4"/>
      <c r="B6" s="4"/>
      <c r="C6" s="4"/>
      <c r="D6" s="107" t="s">
        <v>17</v>
      </c>
      <c r="E6" s="107"/>
      <c r="F6" s="107"/>
      <c r="G6" s="4"/>
      <c r="H6" s="107" t="s">
        <v>18</v>
      </c>
      <c r="I6" s="107"/>
      <c r="J6" s="107"/>
    </row>
    <row r="7" spans="1:10" x14ac:dyDescent="0.25">
      <c r="A7" s="15"/>
      <c r="B7" s="15"/>
      <c r="C7" s="15"/>
      <c r="D7" s="108" t="s">
        <v>19</v>
      </c>
      <c r="E7" s="108"/>
      <c r="F7" s="108"/>
      <c r="G7" s="15"/>
      <c r="H7" s="108" t="s">
        <v>20</v>
      </c>
      <c r="I7" s="108"/>
      <c r="J7" s="108"/>
    </row>
    <row r="8" spans="1:10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69" t="s">
        <v>484</v>
      </c>
      <c r="I8" s="69" t="s">
        <v>504</v>
      </c>
      <c r="J8" s="69" t="s">
        <v>509</v>
      </c>
    </row>
    <row r="9" spans="1:10" x14ac:dyDescent="0.25">
      <c r="A9" s="6" t="s">
        <v>10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 t="s">
        <v>21</v>
      </c>
      <c r="B10" s="7"/>
      <c r="C10" s="7"/>
      <c r="D10" s="8">
        <v>44880.866999999998</v>
      </c>
      <c r="E10" s="8">
        <v>40147.938000000002</v>
      </c>
      <c r="F10" s="8">
        <v>31668.786</v>
      </c>
      <c r="G10" s="7"/>
      <c r="H10" s="19">
        <v>1</v>
      </c>
      <c r="I10" s="19">
        <v>1</v>
      </c>
      <c r="J10" s="19">
        <v>1</v>
      </c>
    </row>
    <row r="11" spans="1:10" x14ac:dyDescent="0.25">
      <c r="A11" s="6" t="s">
        <v>22</v>
      </c>
      <c r="B11" s="6"/>
      <c r="C11" s="6"/>
      <c r="D11" s="9">
        <v>20202.082999999999</v>
      </c>
      <c r="E11" s="9">
        <v>16583.056</v>
      </c>
      <c r="F11" s="9">
        <v>13331.495999999999</v>
      </c>
      <c r="G11" s="6"/>
      <c r="H11" s="18">
        <v>0.45012684358348065</v>
      </c>
      <c r="I11" s="18">
        <v>0.41304875981426492</v>
      </c>
      <c r="J11" s="18">
        <v>0.42096643679363016</v>
      </c>
    </row>
    <row r="12" spans="1:10" x14ac:dyDescent="0.25">
      <c r="A12" s="7" t="s">
        <v>23</v>
      </c>
      <c r="B12" s="7"/>
      <c r="C12" s="7"/>
      <c r="D12" s="8">
        <v>24678.784</v>
      </c>
      <c r="E12" s="8">
        <v>23564.882000000001</v>
      </c>
      <c r="F12" s="8">
        <v>18337.29</v>
      </c>
      <c r="G12" s="7"/>
      <c r="H12" s="19">
        <v>0.54987315641651935</v>
      </c>
      <c r="I12" s="19">
        <v>0.58695124018573508</v>
      </c>
      <c r="J12" s="19">
        <v>0.57903356320636989</v>
      </c>
    </row>
    <row r="13" spans="1:10" x14ac:dyDescent="0.25">
      <c r="A13" s="6"/>
      <c r="B13" s="6"/>
      <c r="C13" s="6"/>
      <c r="D13" s="9"/>
      <c r="E13" s="9"/>
      <c r="F13" s="9"/>
      <c r="G13" s="6"/>
      <c r="H13" s="18"/>
      <c r="I13" s="18"/>
      <c r="J13" s="18"/>
    </row>
    <row r="14" spans="1:10" x14ac:dyDescent="0.25">
      <c r="A14" s="7" t="s">
        <v>24</v>
      </c>
      <c r="B14" s="7"/>
      <c r="C14" s="7"/>
      <c r="D14" s="8">
        <v>28791.58</v>
      </c>
      <c r="E14" s="8">
        <v>23600.435000000001</v>
      </c>
      <c r="F14" s="8">
        <v>18554.546999999999</v>
      </c>
      <c r="G14" s="7"/>
      <c r="H14" s="19">
        <v>0.64151122570782781</v>
      </c>
      <c r="I14" s="19">
        <v>0.58783679002393596</v>
      </c>
      <c r="J14" s="19">
        <v>0.58589385144097406</v>
      </c>
    </row>
    <row r="15" spans="1:10" x14ac:dyDescent="0.25">
      <c r="A15" s="6" t="s">
        <v>25</v>
      </c>
      <c r="B15" s="6"/>
      <c r="C15" s="6"/>
      <c r="D15" s="9">
        <v>10643.957</v>
      </c>
      <c r="E15" s="9">
        <v>11403.212</v>
      </c>
      <c r="F15" s="9">
        <v>8087.6440000000002</v>
      </c>
      <c r="G15" s="6"/>
      <c r="H15" s="18">
        <v>0.23716023578599765</v>
      </c>
      <c r="I15" s="18">
        <v>0.28402982987569619</v>
      </c>
      <c r="J15" s="18">
        <v>0.25538219242126931</v>
      </c>
    </row>
    <row r="16" spans="1:10" x14ac:dyDescent="0.25">
      <c r="A16" s="7" t="s">
        <v>82</v>
      </c>
      <c r="B16" s="7"/>
      <c r="C16" s="7"/>
      <c r="D16" s="8">
        <v>3553.7280000000001</v>
      </c>
      <c r="E16" s="8">
        <v>3529.9180000000001</v>
      </c>
      <c r="F16" s="8">
        <v>3418.5549999999998</v>
      </c>
      <c r="G16" s="7"/>
      <c r="H16" s="19">
        <v>7.9181358060663135E-2</v>
      </c>
      <c r="I16" s="19">
        <v>8.7922772023808549E-2</v>
      </c>
      <c r="J16" s="19">
        <v>0.1079471439164103</v>
      </c>
    </row>
    <row r="17" spans="1:10" x14ac:dyDescent="0.25">
      <c r="A17" s="34" t="s">
        <v>26</v>
      </c>
      <c r="B17" s="34"/>
      <c r="C17" s="34"/>
      <c r="D17" s="35">
        <v>1891.6020000000001</v>
      </c>
      <c r="E17" s="35">
        <v>1614.373</v>
      </c>
      <c r="F17" s="35">
        <v>1608.04</v>
      </c>
      <c r="G17" s="34"/>
      <c r="H17" s="37">
        <v>4.2147180445511453E-2</v>
      </c>
      <c r="I17" s="37">
        <v>4.0210608076559247E-2</v>
      </c>
      <c r="J17" s="37">
        <v>5.0776812221346279E-2</v>
      </c>
    </row>
    <row r="18" spans="1:10" x14ac:dyDescent="0.25">
      <c r="A18" s="2"/>
      <c r="B18" s="2"/>
      <c r="C18" s="2"/>
      <c r="D18" s="72"/>
      <c r="E18" s="72"/>
      <c r="F18" s="71"/>
      <c r="G18" s="2"/>
      <c r="H18" s="74"/>
      <c r="I18" s="74"/>
      <c r="J18" s="75"/>
    </row>
    <row r="19" spans="1:10" x14ac:dyDescent="0.25">
      <c r="A19" s="25" t="s">
        <v>257</v>
      </c>
    </row>
    <row r="20" spans="1:10" x14ac:dyDescent="0.25">
      <c r="A20" s="13" t="s">
        <v>258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1"/>
  <sheetViews>
    <sheetView showGridLines="0" workbookViewId="0">
      <selection activeCell="H4" sqref="H4"/>
    </sheetView>
  </sheetViews>
  <sheetFormatPr defaultRowHeight="15" x14ac:dyDescent="0.25"/>
  <cols>
    <col min="3" max="3" width="8.5703125" customWidth="1"/>
    <col min="4" max="6" width="10.42578125" customWidth="1"/>
    <col min="7" max="7" width="2.42578125" customWidth="1"/>
    <col min="8" max="10" width="10.42578125" customWidth="1"/>
  </cols>
  <sheetData>
    <row r="1" spans="1:10" ht="15.75" x14ac:dyDescent="0.25">
      <c r="A1" s="1" t="s">
        <v>0</v>
      </c>
    </row>
    <row r="3" spans="1:10" x14ac:dyDescent="0.25">
      <c r="A3" s="25" t="s">
        <v>259</v>
      </c>
    </row>
    <row r="4" spans="1:10" x14ac:dyDescent="0.25">
      <c r="A4" s="13" t="s">
        <v>260</v>
      </c>
    </row>
    <row r="6" spans="1:10" x14ac:dyDescent="0.25">
      <c r="A6" s="4"/>
      <c r="B6" s="4"/>
      <c r="C6" s="4"/>
      <c r="D6" s="107" t="s">
        <v>17</v>
      </c>
      <c r="E6" s="109"/>
      <c r="F6" s="109"/>
      <c r="G6" s="4"/>
      <c r="H6" s="107" t="s">
        <v>18</v>
      </c>
      <c r="I6" s="109"/>
      <c r="J6" s="109"/>
    </row>
    <row r="7" spans="1:10" x14ac:dyDescent="0.25">
      <c r="A7" s="15"/>
      <c r="B7" s="15"/>
      <c r="C7" s="15"/>
      <c r="D7" s="108" t="s">
        <v>19</v>
      </c>
      <c r="E7" s="110"/>
      <c r="F7" s="110"/>
      <c r="G7" s="15"/>
      <c r="H7" s="108" t="s">
        <v>20</v>
      </c>
      <c r="I7" s="110"/>
      <c r="J7" s="110"/>
    </row>
    <row r="8" spans="1:10" x14ac:dyDescent="0.25">
      <c r="A8" s="15"/>
      <c r="B8" s="15"/>
      <c r="C8" s="15"/>
      <c r="D8" s="70" t="s">
        <v>484</v>
      </c>
      <c r="E8" s="70" t="s">
        <v>504</v>
      </c>
      <c r="F8" s="70" t="s">
        <v>509</v>
      </c>
      <c r="G8" s="16"/>
      <c r="H8" s="69" t="s">
        <v>484</v>
      </c>
      <c r="I8" s="69" t="s">
        <v>504</v>
      </c>
      <c r="J8" s="69" t="s">
        <v>509</v>
      </c>
    </row>
    <row r="9" spans="1:10" x14ac:dyDescent="0.25">
      <c r="A9" s="6" t="s">
        <v>10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 t="s">
        <v>21</v>
      </c>
      <c r="B10" s="7"/>
      <c r="C10" s="7"/>
      <c r="D10" s="8">
        <v>1564.2550000000001</v>
      </c>
      <c r="E10" s="8">
        <v>1390.066</v>
      </c>
      <c r="F10" s="8">
        <v>1306.653</v>
      </c>
      <c r="G10" s="7"/>
      <c r="H10" s="19">
        <v>1</v>
      </c>
      <c r="I10" s="19">
        <v>1</v>
      </c>
      <c r="J10" s="19">
        <v>1</v>
      </c>
    </row>
    <row r="11" spans="1:10" x14ac:dyDescent="0.25">
      <c r="A11" s="6" t="s">
        <v>22</v>
      </c>
      <c r="B11" s="6"/>
      <c r="C11" s="6"/>
      <c r="D11" s="9">
        <v>1041.1980000000001</v>
      </c>
      <c r="E11" s="9">
        <v>715.93700000000001</v>
      </c>
      <c r="F11" s="9">
        <v>652.61400000000003</v>
      </c>
      <c r="G11" s="6"/>
      <c r="H11" s="18">
        <v>0.66561909663066443</v>
      </c>
      <c r="I11" s="18">
        <v>0.51503813487992656</v>
      </c>
      <c r="J11" s="18">
        <v>0.49945471368450539</v>
      </c>
    </row>
    <row r="12" spans="1:10" x14ac:dyDescent="0.25">
      <c r="A12" s="7" t="s">
        <v>23</v>
      </c>
      <c r="B12" s="7"/>
      <c r="C12" s="7"/>
      <c r="D12" s="8">
        <v>523.05700000000002</v>
      </c>
      <c r="E12" s="8">
        <v>674.12900000000002</v>
      </c>
      <c r="F12" s="8">
        <v>654.03899999999999</v>
      </c>
      <c r="G12" s="7"/>
      <c r="H12" s="19">
        <v>0.33438090336933557</v>
      </c>
      <c r="I12" s="19">
        <v>0.48496186512007344</v>
      </c>
      <c r="J12" s="19">
        <v>0.50054528631549466</v>
      </c>
    </row>
    <row r="13" spans="1:10" x14ac:dyDescent="0.25">
      <c r="A13" s="6"/>
      <c r="B13" s="6"/>
      <c r="C13" s="6"/>
      <c r="D13" s="9"/>
      <c r="E13" s="9"/>
      <c r="F13" s="9"/>
      <c r="G13" s="6"/>
      <c r="H13" s="33"/>
      <c r="I13" s="33"/>
      <c r="J13" s="33"/>
    </row>
    <row r="14" spans="1:10" x14ac:dyDescent="0.25">
      <c r="A14" s="7" t="s">
        <v>24</v>
      </c>
      <c r="B14" s="7"/>
      <c r="C14" s="7"/>
      <c r="D14" s="8">
        <v>705.28700000000003</v>
      </c>
      <c r="E14" s="8">
        <v>557.77499999999998</v>
      </c>
      <c r="F14" s="8">
        <v>424.435</v>
      </c>
      <c r="G14" s="7"/>
      <c r="H14" s="19">
        <v>0.4508772546675574</v>
      </c>
      <c r="I14" s="19">
        <v>0.40125792588265591</v>
      </c>
      <c r="J14" s="19">
        <v>0.32482610149749014</v>
      </c>
    </row>
    <row r="15" spans="1:10" x14ac:dyDescent="0.25">
      <c r="A15" s="6" t="s">
        <v>35</v>
      </c>
      <c r="B15" s="6"/>
      <c r="C15" s="6"/>
      <c r="D15" s="9">
        <v>373.88299999999998</v>
      </c>
      <c r="E15" s="9">
        <v>454.673</v>
      </c>
      <c r="F15" s="9">
        <v>418.94900000000001</v>
      </c>
      <c r="G15" s="6"/>
      <c r="H15" s="18">
        <v>0.23901665649142881</v>
      </c>
      <c r="I15" s="18">
        <v>0.32708734693172842</v>
      </c>
      <c r="J15" s="18">
        <v>0.32062758819671328</v>
      </c>
    </row>
    <row r="16" spans="1:10" x14ac:dyDescent="0.25">
      <c r="A16" s="7" t="s">
        <v>34</v>
      </c>
      <c r="B16" s="7"/>
      <c r="C16" s="7"/>
      <c r="D16" s="8">
        <v>337.62299999999999</v>
      </c>
      <c r="E16" s="8">
        <v>208.179</v>
      </c>
      <c r="F16" s="8">
        <v>234.27099999999999</v>
      </c>
      <c r="G16" s="7"/>
      <c r="H16" s="19">
        <v>0.21583629267606622</v>
      </c>
      <c r="I16" s="19">
        <v>0.14976195374895868</v>
      </c>
      <c r="J16" s="19">
        <v>0.17929090584876015</v>
      </c>
    </row>
    <row r="17" spans="1:10" x14ac:dyDescent="0.25">
      <c r="A17" s="6" t="s">
        <v>47</v>
      </c>
      <c r="B17" s="6"/>
      <c r="C17" s="6"/>
      <c r="D17" s="9">
        <v>78.013999999999996</v>
      </c>
      <c r="E17" s="9">
        <v>107.53700000000001</v>
      </c>
      <c r="F17" s="9">
        <v>126.143</v>
      </c>
      <c r="G17" s="6"/>
      <c r="H17" s="26">
        <v>4.9872942710747284E-2</v>
      </c>
      <c r="I17" s="26">
        <v>7.7361074941765362E-2</v>
      </c>
      <c r="J17" s="26">
        <v>9.6539019923422661E-2</v>
      </c>
    </row>
    <row r="18" spans="1:10" x14ac:dyDescent="0.25">
      <c r="A18" s="10" t="s">
        <v>26</v>
      </c>
      <c r="B18" s="10"/>
      <c r="C18" s="10"/>
      <c r="D18" s="11">
        <v>69.447999999999993</v>
      </c>
      <c r="E18" s="11">
        <v>61.902000000000001</v>
      </c>
      <c r="F18" s="11">
        <v>102.855</v>
      </c>
      <c r="G18" s="10"/>
      <c r="H18" s="24">
        <v>4.4396853454200233E-2</v>
      </c>
      <c r="I18" s="24">
        <v>4.4531698494891608E-2</v>
      </c>
      <c r="J18" s="24">
        <v>7.8716384533613751E-2</v>
      </c>
    </row>
    <row r="19" spans="1:10" x14ac:dyDescent="0.25">
      <c r="A19" s="2"/>
      <c r="B19" s="2"/>
      <c r="C19" s="2"/>
      <c r="D19" s="71"/>
      <c r="E19" s="71"/>
      <c r="F19" s="71"/>
      <c r="G19" s="2"/>
      <c r="H19" s="75"/>
      <c r="I19" s="75"/>
      <c r="J19" s="75"/>
    </row>
    <row r="20" spans="1:10" x14ac:dyDescent="0.25">
      <c r="A20" s="25" t="s">
        <v>261</v>
      </c>
    </row>
    <row r="21" spans="1:10" x14ac:dyDescent="0.25">
      <c r="A21" s="13" t="s">
        <v>262</v>
      </c>
    </row>
  </sheetData>
  <mergeCells count="4">
    <mergeCell ref="D6:F6"/>
    <mergeCell ref="H6:J6"/>
    <mergeCell ref="D7:F7"/>
    <mergeCell ref="H7:J7"/>
  </mergeCells>
  <pageMargins left="0.70866141732283472" right="0.70866141732283472" top="0.74803149606299213" bottom="0.74803149606299213" header="0.31496062992125984" footer="0.31496062992125984"/>
  <pageSetup paperSize="9" scale="9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0"/>
  <sheetViews>
    <sheetView showGridLines="0" workbookViewId="0">
      <selection activeCell="K18" sqref="K18"/>
    </sheetView>
  </sheetViews>
  <sheetFormatPr defaultRowHeight="15" x14ac:dyDescent="0.25"/>
  <cols>
    <col min="1" max="1" width="22" customWidth="1"/>
    <col min="2" max="4" width="10.42578125" customWidth="1"/>
    <col min="5" max="5" width="2.28515625" customWidth="1"/>
    <col min="6" max="10" width="10.42578125" customWidth="1"/>
  </cols>
  <sheetData>
    <row r="1" spans="1:10" ht="15.75" x14ac:dyDescent="0.25">
      <c r="A1" s="1" t="s">
        <v>0</v>
      </c>
    </row>
    <row r="3" spans="1:10" x14ac:dyDescent="0.25">
      <c r="A3" s="25" t="s">
        <v>263</v>
      </c>
    </row>
    <row r="4" spans="1:10" x14ac:dyDescent="0.25">
      <c r="A4" s="13" t="s">
        <v>264</v>
      </c>
    </row>
    <row r="5" spans="1:10" x14ac:dyDescent="0.25">
      <c r="A5" s="12"/>
    </row>
    <row r="6" spans="1:10" x14ac:dyDescent="0.25">
      <c r="A6" s="4"/>
      <c r="B6" s="107" t="s">
        <v>17</v>
      </c>
      <c r="C6" s="107"/>
      <c r="D6" s="107"/>
      <c r="E6" s="4"/>
      <c r="F6" s="107" t="s">
        <v>18</v>
      </c>
      <c r="G6" s="107"/>
      <c r="H6" s="107"/>
      <c r="I6" s="61"/>
      <c r="J6" s="61"/>
    </row>
    <row r="7" spans="1:10" x14ac:dyDescent="0.25">
      <c r="A7" s="15"/>
      <c r="B7" s="108" t="s">
        <v>19</v>
      </c>
      <c r="C7" s="108"/>
      <c r="D7" s="108"/>
      <c r="E7" s="15"/>
      <c r="F7" s="108" t="s">
        <v>20</v>
      </c>
      <c r="G7" s="108"/>
      <c r="H7" s="108"/>
      <c r="I7" s="61"/>
      <c r="J7" s="61"/>
    </row>
    <row r="8" spans="1:10" x14ac:dyDescent="0.25">
      <c r="A8" s="15"/>
      <c r="B8" s="70" t="s">
        <v>484</v>
      </c>
      <c r="C8" s="70" t="s">
        <v>504</v>
      </c>
      <c r="D8" s="70" t="s">
        <v>509</v>
      </c>
      <c r="E8" s="16"/>
      <c r="F8" s="69" t="str">
        <f>B8</f>
        <v>1H 2021</v>
      </c>
      <c r="G8" s="69" t="str">
        <f t="shared" ref="G8:H8" si="0">C8</f>
        <v>1H 2022</v>
      </c>
      <c r="H8" s="69" t="str">
        <f t="shared" si="0"/>
        <v>1H 2023</v>
      </c>
      <c r="I8" s="77"/>
      <c r="J8" s="77"/>
    </row>
    <row r="9" spans="1:10" x14ac:dyDescent="0.25">
      <c r="A9" s="6" t="s">
        <v>10</v>
      </c>
      <c r="B9" s="6"/>
      <c r="C9" s="6"/>
      <c r="D9" s="6"/>
      <c r="E9" s="6"/>
      <c r="F9" s="6"/>
      <c r="G9" s="6"/>
      <c r="H9" s="6"/>
      <c r="I9" s="2"/>
      <c r="J9" s="2"/>
    </row>
    <row r="10" spans="1:10" x14ac:dyDescent="0.25">
      <c r="A10" s="7" t="s">
        <v>21</v>
      </c>
      <c r="B10" s="8">
        <f t="shared" ref="B10:D10" si="1">+B11+B12</f>
        <v>31558.841999999997</v>
      </c>
      <c r="C10" s="8">
        <f t="shared" si="1"/>
        <v>28051.078000000001</v>
      </c>
      <c r="D10" s="8">
        <f t="shared" si="1"/>
        <v>22872.442000000003</v>
      </c>
      <c r="E10" s="7"/>
      <c r="F10" s="19">
        <f>+F11+F12</f>
        <v>1</v>
      </c>
      <c r="G10" s="19">
        <f>+G11+G12</f>
        <v>1</v>
      </c>
      <c r="H10" s="19">
        <f>+H11+H12</f>
        <v>0.99999999999999989</v>
      </c>
      <c r="I10" s="80"/>
      <c r="J10" s="80"/>
    </row>
    <row r="11" spans="1:10" x14ac:dyDescent="0.25">
      <c r="A11" s="6" t="s">
        <v>22</v>
      </c>
      <c r="B11" s="9">
        <f>8976525/1000</f>
        <v>8976.5249999999996</v>
      </c>
      <c r="C11" s="9">
        <f>7113648/1000</f>
        <v>7113.6480000000001</v>
      </c>
      <c r="D11" s="9">
        <f>5819400/1000</f>
        <v>5819.4</v>
      </c>
      <c r="E11" s="6"/>
      <c r="F11" s="18">
        <f>+B11/B10</f>
        <v>0.28443771796189482</v>
      </c>
      <c r="G11" s="18">
        <f>+C11/C10</f>
        <v>0.25359624325311131</v>
      </c>
      <c r="H11" s="18">
        <f>+D11/D10</f>
        <v>0.25442845149634652</v>
      </c>
      <c r="I11" s="80"/>
      <c r="J11" s="80"/>
    </row>
    <row r="12" spans="1:10" x14ac:dyDescent="0.25">
      <c r="A12" s="7" t="s">
        <v>23</v>
      </c>
      <c r="B12" s="8">
        <f>22582317/1000</f>
        <v>22582.316999999999</v>
      </c>
      <c r="C12" s="8">
        <f>20937430/1000</f>
        <v>20937.43</v>
      </c>
      <c r="D12" s="8">
        <f>17053042/1000</f>
        <v>17053.042000000001</v>
      </c>
      <c r="E12" s="7"/>
      <c r="F12" s="19">
        <f>+B12/B10</f>
        <v>0.71556228203810524</v>
      </c>
      <c r="G12" s="19">
        <f>+C12/C10</f>
        <v>0.74640375674688864</v>
      </c>
      <c r="H12" s="19">
        <f>+D12/D10</f>
        <v>0.74557154850365337</v>
      </c>
      <c r="I12" s="80"/>
      <c r="J12" s="80"/>
    </row>
    <row r="13" spans="1:10" x14ac:dyDescent="0.25">
      <c r="A13" s="6"/>
      <c r="B13" s="9"/>
      <c r="C13" s="9"/>
      <c r="D13" s="9"/>
      <c r="E13" s="6"/>
      <c r="F13" s="18"/>
      <c r="G13" s="18"/>
      <c r="H13" s="18"/>
      <c r="I13" s="80"/>
      <c r="J13" s="80"/>
    </row>
    <row r="14" spans="1:10" x14ac:dyDescent="0.25">
      <c r="A14" s="7" t="s">
        <v>25</v>
      </c>
      <c r="B14" s="8">
        <f>11885591/1000</f>
        <v>11885.591</v>
      </c>
      <c r="C14" s="8">
        <f>12192607/1000</f>
        <v>12192.607</v>
      </c>
      <c r="D14" s="8">
        <f>10223458/1000</f>
        <v>10223.458000000001</v>
      </c>
      <c r="E14" s="7"/>
      <c r="F14" s="19">
        <f>+B14/B10</f>
        <v>0.37661682896983362</v>
      </c>
      <c r="G14" s="19">
        <f>+C14/C10</f>
        <v>0.43465734186757454</v>
      </c>
      <c r="H14" s="19">
        <f>+D14/D10</f>
        <v>0.4469771089593319</v>
      </c>
      <c r="I14" s="80"/>
      <c r="J14" s="80"/>
    </row>
    <row r="15" spans="1:10" x14ac:dyDescent="0.25">
      <c r="A15" s="6" t="s">
        <v>48</v>
      </c>
      <c r="B15" s="9">
        <f>16137058/1000</f>
        <v>16137.058000000001</v>
      </c>
      <c r="C15" s="9">
        <f>12527543/1000</f>
        <v>12527.543</v>
      </c>
      <c r="D15" s="9">
        <f>9862424/1000</f>
        <v>9862.4240000000009</v>
      </c>
      <c r="E15" s="6"/>
      <c r="F15" s="18">
        <f>+B15/B10</f>
        <v>0.51133238665727987</v>
      </c>
      <c r="G15" s="18">
        <f>+C15/C10</f>
        <v>0.44659756035044351</v>
      </c>
      <c r="H15" s="18">
        <f>+D15/D10</f>
        <v>0.43119243673237861</v>
      </c>
      <c r="I15" s="80"/>
      <c r="J15" s="80"/>
    </row>
    <row r="16" spans="1:10" x14ac:dyDescent="0.25">
      <c r="A16" s="7" t="s">
        <v>47</v>
      </c>
      <c r="B16" s="8">
        <f>2305096/1000</f>
        <v>2305.096</v>
      </c>
      <c r="C16" s="8">
        <f>2268813/1000</f>
        <v>2268.8130000000001</v>
      </c>
      <c r="D16" s="8">
        <f>1996150/1000</f>
        <v>1996.15</v>
      </c>
      <c r="E16" s="7"/>
      <c r="F16" s="19">
        <f>B16/B10</f>
        <v>7.3041209813718769E-2</v>
      </c>
      <c r="G16" s="19">
        <f>C16/C10</f>
        <v>8.0881490543785878E-2</v>
      </c>
      <c r="H16" s="19">
        <f>D16/D10</f>
        <v>8.7273147309762544E-2</v>
      </c>
      <c r="I16" s="80"/>
      <c r="J16" s="80"/>
    </row>
    <row r="17" spans="1:10" x14ac:dyDescent="0.25">
      <c r="A17" s="34" t="s">
        <v>26</v>
      </c>
      <c r="B17" s="35">
        <f>1231097/1000</f>
        <v>1231.097</v>
      </c>
      <c r="C17" s="35">
        <f>1062115/1000</f>
        <v>1062.115</v>
      </c>
      <c r="D17" s="35">
        <f>790410/1000</f>
        <v>790.41</v>
      </c>
      <c r="E17" s="34"/>
      <c r="F17" s="37">
        <f>B17/B10</f>
        <v>3.9009574559167919E-2</v>
      </c>
      <c r="G17" s="37">
        <f>C17/C10</f>
        <v>3.7863607238195977E-2</v>
      </c>
      <c r="H17" s="37">
        <f>D17/D10</f>
        <v>3.4557306998526868E-2</v>
      </c>
      <c r="I17" s="80"/>
      <c r="J17" s="80"/>
    </row>
    <row r="18" spans="1:10" x14ac:dyDescent="0.25">
      <c r="A18" s="2"/>
      <c r="B18" s="2"/>
      <c r="C18" s="2"/>
      <c r="D18" s="71"/>
      <c r="E18" s="71"/>
      <c r="F18" s="71"/>
      <c r="G18" s="2"/>
      <c r="H18" s="75"/>
      <c r="I18" s="75"/>
      <c r="J18" s="75"/>
    </row>
    <row r="19" spans="1:10" x14ac:dyDescent="0.25">
      <c r="A19" s="25" t="s">
        <v>32</v>
      </c>
    </row>
    <row r="20" spans="1:10" x14ac:dyDescent="0.25">
      <c r="A20" s="13" t="s">
        <v>33</v>
      </c>
    </row>
  </sheetData>
  <mergeCells count="4">
    <mergeCell ref="B6:D6"/>
    <mergeCell ref="F6:H6"/>
    <mergeCell ref="B7:D7"/>
    <mergeCell ref="F7:H7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3"/>
  <sheetViews>
    <sheetView showGridLines="0" workbookViewId="0">
      <selection activeCell="H3" sqref="H3"/>
    </sheetView>
  </sheetViews>
  <sheetFormatPr defaultRowHeight="15" x14ac:dyDescent="0.25"/>
  <cols>
    <col min="1" max="1" width="18.5703125" customWidth="1"/>
    <col min="6" max="8" width="10.7109375" customWidth="1"/>
  </cols>
  <sheetData>
    <row r="1" spans="1:14" ht="15.75" x14ac:dyDescent="0.25">
      <c r="A1" s="1" t="s">
        <v>36</v>
      </c>
    </row>
    <row r="3" spans="1:14" x14ac:dyDescent="0.25">
      <c r="A3" s="25" t="s">
        <v>265</v>
      </c>
    </row>
    <row r="4" spans="1:14" x14ac:dyDescent="0.25">
      <c r="A4" s="13" t="s">
        <v>266</v>
      </c>
    </row>
    <row r="6" spans="1:14" x14ac:dyDescent="0.25">
      <c r="A6" s="4"/>
      <c r="B6" s="4"/>
      <c r="C6" s="4"/>
      <c r="D6" s="4"/>
      <c r="E6" s="4"/>
      <c r="F6" s="69" t="s">
        <v>484</v>
      </c>
      <c r="G6" s="69" t="s">
        <v>504</v>
      </c>
      <c r="H6" s="69" t="s">
        <v>509</v>
      </c>
    </row>
    <row r="7" spans="1:14" x14ac:dyDescent="0.25">
      <c r="A7" s="15"/>
      <c r="B7" s="15"/>
      <c r="C7" s="15"/>
      <c r="D7" s="15"/>
      <c r="E7" s="15"/>
      <c r="F7" s="15"/>
      <c r="G7" s="15"/>
      <c r="H7" s="15"/>
    </row>
    <row r="8" spans="1:14" x14ac:dyDescent="0.25">
      <c r="A8" s="6" t="s">
        <v>37</v>
      </c>
      <c r="B8" s="6"/>
      <c r="C8" s="6"/>
      <c r="D8" s="6"/>
      <c r="E8" s="6"/>
      <c r="F8" s="9">
        <v>485668</v>
      </c>
      <c r="G8" s="9">
        <v>509491</v>
      </c>
      <c r="H8" s="9">
        <v>549112</v>
      </c>
    </row>
    <row r="9" spans="1:14" x14ac:dyDescent="0.25">
      <c r="A9" s="7" t="s">
        <v>357</v>
      </c>
      <c r="B9" s="7"/>
      <c r="C9" s="7"/>
      <c r="D9" s="7"/>
      <c r="E9" s="7"/>
      <c r="F9" s="8">
        <v>426780</v>
      </c>
      <c r="G9" s="8">
        <v>447774</v>
      </c>
      <c r="H9" s="8">
        <v>476024</v>
      </c>
    </row>
    <row r="10" spans="1:14" x14ac:dyDescent="0.25">
      <c r="A10" s="6" t="s">
        <v>38</v>
      </c>
      <c r="B10" s="6"/>
      <c r="C10" s="6"/>
      <c r="D10" s="6"/>
      <c r="E10" s="6"/>
      <c r="F10" s="9">
        <v>58888</v>
      </c>
      <c r="G10" s="9">
        <v>61717</v>
      </c>
      <c r="H10" s="9">
        <v>73088</v>
      </c>
    </row>
    <row r="11" spans="1:14" x14ac:dyDescent="0.25">
      <c r="A11" s="7"/>
      <c r="B11" s="7"/>
      <c r="C11" s="7"/>
      <c r="D11" s="7"/>
      <c r="E11" s="7"/>
      <c r="F11" s="8"/>
      <c r="G11" s="8"/>
      <c r="H11" s="8"/>
    </row>
    <row r="12" spans="1:14" x14ac:dyDescent="0.25">
      <c r="A12" s="6" t="s">
        <v>175</v>
      </c>
      <c r="B12" s="6"/>
      <c r="C12" s="6"/>
      <c r="D12" s="6"/>
      <c r="E12" s="6"/>
      <c r="F12" s="9">
        <v>299889</v>
      </c>
      <c r="G12" s="9">
        <v>775465</v>
      </c>
      <c r="H12" s="9">
        <v>775045</v>
      </c>
    </row>
    <row r="13" spans="1:14" x14ac:dyDescent="0.25">
      <c r="A13" s="7"/>
      <c r="B13" s="7"/>
      <c r="C13" s="7"/>
      <c r="D13" s="7"/>
      <c r="E13" s="7"/>
      <c r="F13" s="8"/>
      <c r="G13" s="8"/>
      <c r="H13" s="8"/>
    </row>
    <row r="14" spans="1:14" x14ac:dyDescent="0.25">
      <c r="A14" s="6" t="s">
        <v>10</v>
      </c>
      <c r="B14" s="6"/>
      <c r="C14" s="6"/>
      <c r="D14" s="6"/>
      <c r="E14" s="6"/>
      <c r="F14" s="9"/>
      <c r="G14" s="9"/>
      <c r="H14" s="9"/>
    </row>
    <row r="15" spans="1:14" x14ac:dyDescent="0.25">
      <c r="A15" s="7" t="s">
        <v>39</v>
      </c>
      <c r="B15" s="7"/>
      <c r="C15" s="7"/>
      <c r="D15" s="7"/>
      <c r="E15" s="7"/>
      <c r="F15" s="8">
        <v>552050.42500000005</v>
      </c>
      <c r="G15" s="8">
        <v>547334.821</v>
      </c>
      <c r="H15" s="8">
        <v>545489.05900000001</v>
      </c>
      <c r="J15" s="71"/>
      <c r="K15" s="71"/>
      <c r="M15" s="73"/>
      <c r="N15" s="73"/>
    </row>
    <row r="16" spans="1:14" x14ac:dyDescent="0.25">
      <c r="A16" s="6" t="s">
        <v>40</v>
      </c>
      <c r="B16" s="6"/>
      <c r="C16" s="6"/>
      <c r="D16" s="6"/>
      <c r="E16" s="6"/>
      <c r="F16" s="9"/>
      <c r="G16" s="9"/>
      <c r="H16" s="9"/>
      <c r="J16" s="71"/>
      <c r="K16" s="71"/>
      <c r="M16" s="73"/>
      <c r="N16" s="73"/>
    </row>
    <row r="17" spans="1:14" x14ac:dyDescent="0.25">
      <c r="A17" s="7" t="s">
        <v>41</v>
      </c>
      <c r="B17" s="7"/>
      <c r="C17" s="7"/>
      <c r="D17" s="7"/>
      <c r="E17" s="7"/>
      <c r="F17" s="8">
        <v>161281</v>
      </c>
      <c r="G17" s="8">
        <v>165346.04</v>
      </c>
      <c r="H17" s="8">
        <v>177645.65299999999</v>
      </c>
      <c r="J17" s="71"/>
      <c r="K17" s="71"/>
      <c r="M17" s="73"/>
      <c r="N17" s="73"/>
    </row>
    <row r="18" spans="1:14" x14ac:dyDescent="0.25">
      <c r="A18" s="6" t="s">
        <v>42</v>
      </c>
      <c r="B18" s="6"/>
      <c r="C18" s="6"/>
      <c r="D18" s="6"/>
      <c r="E18" s="6"/>
      <c r="F18" s="9"/>
      <c r="G18" s="9"/>
      <c r="H18" s="9"/>
      <c r="J18" s="71"/>
      <c r="K18" s="71"/>
      <c r="M18" s="73"/>
      <c r="N18" s="73"/>
    </row>
    <row r="19" spans="1:14" x14ac:dyDescent="0.25">
      <c r="A19" s="7" t="s">
        <v>43</v>
      </c>
      <c r="B19" s="7"/>
      <c r="C19" s="7"/>
      <c r="D19" s="7"/>
      <c r="E19" s="7"/>
      <c r="F19" s="8">
        <v>76225.387000000002</v>
      </c>
      <c r="G19" s="8">
        <v>78513.191999999995</v>
      </c>
      <c r="H19" s="8">
        <v>74194.697</v>
      </c>
      <c r="J19" s="71"/>
      <c r="K19" s="71"/>
      <c r="M19" s="73"/>
      <c r="N19" s="73"/>
    </row>
    <row r="20" spans="1:14" x14ac:dyDescent="0.25">
      <c r="A20" s="34" t="s">
        <v>44</v>
      </c>
      <c r="B20" s="34"/>
      <c r="C20" s="34"/>
      <c r="D20" s="34"/>
      <c r="E20" s="34"/>
      <c r="F20" s="35">
        <v>2870.7190000000001</v>
      </c>
      <c r="G20" s="35">
        <v>3326.4659999999999</v>
      </c>
      <c r="H20" s="35">
        <v>3656</v>
      </c>
      <c r="J20" s="71"/>
      <c r="K20" s="71"/>
      <c r="M20" s="73"/>
      <c r="N20" s="73"/>
    </row>
    <row r="22" spans="1:14" x14ac:dyDescent="0.25">
      <c r="A22" s="25" t="s">
        <v>267</v>
      </c>
    </row>
    <row r="23" spans="1:14" x14ac:dyDescent="0.25">
      <c r="A23" s="13" t="s">
        <v>268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7fc973-09de-4271-a02f-6d07f170ab28">
      <Terms xmlns="http://schemas.microsoft.com/office/infopath/2007/PartnerControls"/>
    </lcf76f155ced4ddcb4097134ff3c332f>
    <TaxCatchAll xmlns="b0a407f7-e946-4ec7-9aef-393164e3f5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D13C976163F9459E114CFABEC770A3" ma:contentTypeVersion="14" ma:contentTypeDescription="Create a new document." ma:contentTypeScope="" ma:versionID="c6e09523991833dfadb8d40ed4397531">
  <xsd:schema xmlns:xsd="http://www.w3.org/2001/XMLSchema" xmlns:xs="http://www.w3.org/2001/XMLSchema" xmlns:p="http://schemas.microsoft.com/office/2006/metadata/properties" xmlns:ns2="5c7fc973-09de-4271-a02f-6d07f170ab28" xmlns:ns3="b0a407f7-e946-4ec7-9aef-393164e3f5ef" targetNamespace="http://schemas.microsoft.com/office/2006/metadata/properties" ma:root="true" ma:fieldsID="8d0ec213aca8d4502e106c84b7772686" ns2:_="" ns3:_="">
    <xsd:import namespace="5c7fc973-09de-4271-a02f-6d07f170ab28"/>
    <xsd:import namespace="b0a407f7-e946-4ec7-9aef-393164e3f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fc973-09de-4271-a02f-6d07f170a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35411-cf10-4265-8c01-c5ad091ee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407f7-e946-4ec7-9aef-393164e3f5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90b7672-6e9b-49b3-988d-4d8711eebc13}" ma:internalName="TaxCatchAll" ma:showField="CatchAllData" ma:web="b0a407f7-e946-4ec7-9aef-393164e3f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EE8F9C-3DB5-4DF4-9EDF-4FED253CF121}">
  <ds:schemaRefs>
    <ds:schemaRef ds:uri="http://schemas.microsoft.com/office/2006/metadata/properties"/>
    <ds:schemaRef ds:uri="http://schemas.microsoft.com/office/infopath/2007/PartnerControls"/>
    <ds:schemaRef ds:uri="5c7fc973-09de-4271-a02f-6d07f170ab28"/>
    <ds:schemaRef ds:uri="b0a407f7-e946-4ec7-9aef-393164e3f5ef"/>
  </ds:schemaRefs>
</ds:datastoreItem>
</file>

<file path=customXml/itemProps2.xml><?xml version="1.0" encoding="utf-8"?>
<ds:datastoreItem xmlns:ds="http://schemas.openxmlformats.org/officeDocument/2006/customXml" ds:itemID="{79993E65-DE77-4B27-A817-86D9E79A4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fc973-09de-4271-a02f-6d07f170ab28"/>
    <ds:schemaRef ds:uri="b0a407f7-e946-4ec7-9aef-393164e3f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5A8F12-9DAB-439A-BB91-A533C2E7FB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Helstu stærðir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T33</vt:lpstr>
      <vt:lpstr>T34</vt:lpstr>
      <vt:lpstr>T35</vt:lpstr>
      <vt:lpstr>T36</vt:lpstr>
      <vt:lpstr>T37</vt:lpstr>
      <vt:lpstr>T38</vt:lpstr>
      <vt:lpstr>Aðilar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snorri.da</dc:creator>
  <cp:lastModifiedBy>Snorri Þ. Daðason - FST</cp:lastModifiedBy>
  <cp:lastPrinted>2023-11-14T15:48:48Z</cp:lastPrinted>
  <dcterms:created xsi:type="dcterms:W3CDTF">2016-04-27T15:03:00Z</dcterms:created>
  <dcterms:modified xsi:type="dcterms:W3CDTF">2023-11-23T10:45:07Z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0x01010025D13C976163F9459E114CFABEC770A3</vt:lpwstr>
  </property>
  <property fmtid="{D5CDD505-2E9C-101B-9397-08002B2CF9AE}" pid="3" name="MediaServiceImageTags">
    <vt:lpwstr/>
  </property>
</Properties>
</file>